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12120" windowHeight="9120" tabRatio="772" activeTab="1"/>
  </bookViews>
  <sheets>
    <sheet name="УЛЦИЊ" sheetId="1" r:id="rId1"/>
    <sheet name="ЧАЧАК" sheetId="2" r:id="rId2"/>
    <sheet name="Sheet2" sheetId="3" state="hidden" r:id="rId3"/>
    <sheet name="Sheet1" sheetId="4" state="hidden" r:id="rId4"/>
    <sheet name="ИНВЕСТИЦИЈЕ 2022" sheetId="5" r:id="rId5"/>
    <sheet name="INKLUZIJA" sheetId="6" r:id="rId6"/>
    <sheet name="4251" sheetId="7" r:id="rId7"/>
    <sheet name="УЛЦИЊ 2" sheetId="8" r:id="rId8"/>
    <sheet name="ULCINJ 1" sheetId="9" r:id="rId9"/>
    <sheet name="Sheet4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I64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SUNCOBRANI:
 7 EUR * 92 DANA * 22 SUNCOBRANA * 120,00 ZAKUP SUNCOBARANA 2.000.000 SLOBODNO 500.000
 </t>
        </r>
      </text>
    </comment>
    <comment ref="H121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СУДОВИ 500.000
ПОСТЕЉИНА 1.000.000
slobodno 500.000</t>
        </r>
      </text>
    </comment>
    <comment ref="H131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нови павилјон 16225000 кухиња 8500000 расвета 1200000</t>
        </r>
      </text>
    </comment>
    <comment ref="I82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Чедо, шпедиција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J186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олимпијада</t>
        </r>
      </text>
    </comment>
    <comment ref="J188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олимпијада</t>
        </r>
      </text>
    </comment>
    <comment ref="J18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олимпијада</t>
        </r>
      </text>
    </comment>
    <comment ref="H11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ODRŽAVANJE SAJTA</t>
        </r>
      </text>
    </comment>
    <comment ref="H140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NALOG INSPEKCIJE SANITARNA</t>
        </r>
      </text>
    </comment>
    <comment ref="H139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 TENDER 1.150.000 tender stari racuni 150.000</t>
        </r>
      </text>
    </comment>
    <comment ref="H141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SANITARNI PREGLEDI</t>
        </r>
      </text>
    </comment>
    <comment ref="J96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OSIGURANJE DECE</t>
        </r>
      </text>
    </comment>
    <comment ref="H115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INFOSIS 504.000,00</t>
        </r>
      </text>
    </comment>
    <comment ref="H143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OFIS 150.000
SERVIS KOTLOVA 500000
GROMOBRANI 60000
VENTILACIJA KUHINJA 150000  ( 50000 -2021 GODINA + 100.000-2022 
GASNA DETEKCIJA 30.000 GASNA INSTALACIJA 60000 
 ЛИФТОВИ 120.000 ТОНЕРИ 200.000 s</t>
        </r>
        <r>
          <rPr>
            <b/>
            <sz val="9"/>
            <rFont val="Tahoma"/>
            <family val="2"/>
          </rPr>
          <t>anitarni pregledi dopuna 238.000</t>
        </r>
        <r>
          <rPr>
            <sz val="9"/>
            <rFont val="Tahoma"/>
            <family val="2"/>
          </rPr>
          <t xml:space="preserve"> stari racun EKOD IM 42000 слободно 400.000</t>
        </r>
      </text>
    </comment>
    <comment ref="H127" authorId="0">
      <text>
        <r>
          <rPr>
            <b/>
            <sz val="9"/>
            <rFont val="Tahoma"/>
            <family val="2"/>
          </rPr>
          <t xml:space="preserve">korisnik:
FUK 300000 AKT 250000 NADZOR  238000 </t>
        </r>
      </text>
    </comment>
    <comment ref="J134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OLIMPIJADA DI DZEJ,YIMOVANJE</t>
        </r>
      </text>
    </comment>
    <comment ref="H149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МАЈСКИ ЦВЕТ </t>
        </r>
      </text>
    </comment>
    <comment ref="H153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NASTRESICA  RADOST 2- 520.000, TERASE BOSKO BUHA 1.530.000,
</t>
        </r>
      </text>
    </comment>
    <comment ref="H152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ЗАМЕНА РАСВЕТЕ БАМБИ И ОСТАЛИ ЕЛЕКТРО МАТЕРИЈАЛ</t>
        </r>
      </text>
    </comment>
    <comment ref="H186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ДИДАКТИКА 2.000.000+ 700.000  LIKOVNI MAT I VOR 150.000</t>
        </r>
      </text>
    </comment>
    <comment ref="H19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постељина и завесе 1.500.000+ 860.000 ИТИСОНИ =2.360.00</t>
        </r>
      </text>
    </comment>
    <comment ref="H199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ПЛАСТИКА 200.000 ,. ..., BOJE LAKOVI 100.000 posude za uzorkovanje </t>
        </r>
        <r>
          <rPr>
            <b/>
            <sz val="9"/>
            <rFont val="Tahoma"/>
            <family val="2"/>
          </rPr>
          <t xml:space="preserve">.170.000 ОПРЕМА ЗА ЛИЧНУ И УЗАЈАМНУ ЗАШТИТУ slobodno 850.000
</t>
        </r>
      </text>
    </comment>
    <comment ref="H198" authorId="0">
      <text>
        <r>
          <rPr>
            <sz val="9"/>
            <rFont val="Tahoma"/>
            <family val="2"/>
          </rPr>
          <t>MAKITA SAFILICA 50.000 БАШТЕНСКИ АЛАТ  50.000  МЕРДЕВИНЕ 20.000 АЛАТ РАЗНИ 100.000 vagice 20.000</t>
        </r>
      </text>
    </comment>
    <comment ref="H190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APOTEKA 80.000 , slobodno 120.000</t>
        </r>
      </text>
    </comment>
    <comment ref="H52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5 радника</t>
        </r>
      </text>
    </comment>
    <comment ref="H134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VOLONTERI 600000  ,MLADJO 625000 ,ENGLESKI JEZIK 1.140.000,00 , PRANJE VOZILA 45000 PRANJE TEPIHA 50000 БЕЗБЕДНОСТ НА РАДУ 100.000 ЕЛСАТ 80.000,00 </t>
        </r>
        <r>
          <rPr>
            <b/>
            <sz val="9"/>
            <rFont val="Tahoma"/>
            <family val="2"/>
          </rPr>
          <t>СЛОБОДНО 360.000,00</t>
        </r>
      </text>
    </comment>
    <comment ref="K25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donacija izvor 15</t>
        </r>
      </text>
    </comment>
    <comment ref="K20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pčelica</t>
        </r>
      </text>
    </comment>
    <comment ref="K218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донација</t>
        </r>
      </text>
    </comment>
    <comment ref="K186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пчелица</t>
        </r>
      </text>
    </comment>
    <comment ref="H81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ZAVOD ZA JAVNO ZDRAVLJE</t>
        </r>
      </text>
    </comment>
    <comment ref="H100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DJOLE STAMPACI ZAKUP</t>
        </r>
      </text>
    </comment>
    <comment ref="H116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DJOLE LINE ODRŽAVANJER RACUNARA</t>
        </r>
      </text>
    </comment>
    <comment ref="H124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AZUT  MEDIA 20000
CACANSKI GLAS I SLUZENI GLASNIK</t>
        </r>
      </text>
    </comment>
    <comment ref="H158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STARI RACUNI AUTO GARANTA I OSTALO</t>
        </r>
      </text>
    </comment>
    <comment ref="H16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DVD </t>
        </r>
      </text>
    </comment>
  </commentList>
</comments>
</file>

<file path=xl/comments8.xml><?xml version="1.0" encoding="utf-8"?>
<comments xmlns="http://schemas.openxmlformats.org/spreadsheetml/2006/main">
  <authors>
    <author>korisnik</author>
    <author>Tatjana</author>
  </authors>
  <commentList>
    <comment ref="G11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7,00 * 22*10 *10*120,00 + ДУГ 1600 ЕУР*120 </t>
        </r>
      </text>
    </comment>
    <comment ref="E13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6*10=60</t>
        </r>
      </text>
    </comment>
    <comment ref="I15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7334000+ 300000 U ZEMLJI</t>
        </r>
      </text>
    </comment>
    <comment ref="G1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79*400,00*120=3792000
</t>
        </r>
      </text>
    </comment>
    <comment ref="I30" authorId="1">
      <text>
        <r>
          <rPr>
            <b/>
            <sz val="9"/>
            <rFont val="Tahoma"/>
            <family val="2"/>
          </rPr>
          <t>Tatjana:</t>
        </r>
        <r>
          <rPr>
            <sz val="9"/>
            <rFont val="Tahoma"/>
            <family val="2"/>
          </rPr>
          <t xml:space="preserve">
јавно здравље, специј.усл.,администр,шпедиција,превоз робе
</t>
        </r>
      </text>
    </comment>
    <comment ref="I31" authorId="1">
      <text>
        <r>
          <rPr>
            <b/>
            <sz val="9"/>
            <rFont val="Tahoma"/>
            <family val="2"/>
          </rPr>
          <t>Tatjana:</t>
        </r>
        <r>
          <rPr>
            <sz val="9"/>
            <rFont val="Tahoma"/>
            <family val="2"/>
          </rPr>
          <t xml:space="preserve">
600.000-4251
500.000-4252</t>
        </r>
      </text>
    </comment>
    <comment ref="E32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14 PO SMENI * 6 SMENA=84 + 6 КООРД. + ЗРАЧАК И 1. НОВЕМБАР
38000 NETO
59300 BRUTO</t>
        </r>
      </text>
    </comment>
  </commentList>
</comments>
</file>

<file path=xl/comments9.xml><?xml version="1.0" encoding="utf-8"?>
<comments xmlns="http://schemas.openxmlformats.org/spreadsheetml/2006/main">
  <authors>
    <author>korisnik</author>
    <author>Tatjana</author>
  </authors>
  <commentList>
    <comment ref="G12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8,00 * 22*91 *120,00 
=1921920,00
</t>
        </r>
      </text>
    </comment>
    <comment ref="E14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6*10=60</t>
        </r>
      </text>
    </comment>
    <comment ref="I16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7100000+ 300000 U ZEMLJI</t>
        </r>
      </text>
    </comment>
    <comment ref="G18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79*320,00*120=</t>
        </r>
      </text>
    </comment>
    <comment ref="I31" authorId="1">
      <text>
        <r>
          <rPr>
            <b/>
            <sz val="9"/>
            <rFont val="Tahoma"/>
            <family val="2"/>
          </rPr>
          <t>Tatjana:</t>
        </r>
        <r>
          <rPr>
            <sz val="9"/>
            <rFont val="Tahoma"/>
            <family val="2"/>
          </rPr>
          <t xml:space="preserve">
јавно здравље, специј.усл.,администр,шпедиција,превоз робе
</t>
        </r>
      </text>
    </comment>
    <comment ref="I32" authorId="1">
      <text>
        <r>
          <rPr>
            <b/>
            <sz val="9"/>
            <rFont val="Tahoma"/>
            <family val="2"/>
          </rPr>
          <t>Tatjana:</t>
        </r>
        <r>
          <rPr>
            <sz val="9"/>
            <rFont val="Tahoma"/>
            <family val="2"/>
          </rPr>
          <t xml:space="preserve">
600.000-4251
500.000-4252</t>
        </r>
      </text>
    </comment>
    <comment ref="E33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14 PO SMENI * 6 SMENA=84 + 6 КООРД. + ЗРАЧАК И 1. НОВЕМБАР
38000 NETO
59300 BRUTO</t>
        </r>
      </text>
    </comment>
    <comment ref="K14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ПРЕВОЗ 8775000+ 150000  ГАЛАКСИЈА</t>
        </r>
      </text>
    </comment>
  </commentList>
</comments>
</file>

<file path=xl/sharedStrings.xml><?xml version="1.0" encoding="utf-8"?>
<sst xmlns="http://schemas.openxmlformats.org/spreadsheetml/2006/main" count="602" uniqueCount="357">
  <si>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</si>
  <si>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</si>
  <si>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</si>
  <si>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</si>
  <si>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</si>
  <si>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</si>
  <si>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Отпремнине и помоћи</t>
  </si>
  <si>
    <t>Помоћ у медицинском лечењу запосленог или члана уже породице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</si>
  <si>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</si>
  <si>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</si>
  <si>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</si>
  <si>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</si>
  <si>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</si>
  <si>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</si>
  <si>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</si>
  <si>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</si>
  <si>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</si>
  <si>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путовања у оквиру редовног рада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</si>
  <si>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</si>
  <si>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</si>
  <si>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</si>
  <si>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</si>
  <si>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</si>
  <si>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</si>
  <si>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</si>
  <si>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</si>
  <si>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Специјализоване услуге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</si>
  <si>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</si>
  <si>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</si>
  <si>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</si>
  <si>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</si>
  <si>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</si>
  <si>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</si>
  <si>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посебне намене</t>
  </si>
  <si>
    <t>Зграде и грађевински објекти</t>
  </si>
  <si>
    <t>Машине и опрема</t>
  </si>
  <si>
    <t>Остали порези</t>
  </si>
  <si>
    <t>Обавезне таксе</t>
  </si>
  <si>
    <t>Конто</t>
  </si>
  <si>
    <t>Опис</t>
  </si>
  <si>
    <t>УКУПНО</t>
  </si>
  <si>
    <t>ОПИС</t>
  </si>
  <si>
    <t>Опрема за саобраћај</t>
  </si>
  <si>
    <t>Административна опрема</t>
  </si>
  <si>
    <t>Укупно</t>
  </si>
  <si>
    <t>Расходи за запослене</t>
  </si>
  <si>
    <t>Плате, додаци и накнаде запослених</t>
  </si>
  <si>
    <t>Накнаде у натури давања запосленима</t>
  </si>
  <si>
    <t>Накнаде трошкова за запослене</t>
  </si>
  <si>
    <t>Награде запосленима и остали посебни расходи</t>
  </si>
  <si>
    <t>Коришћење роба и услуга</t>
  </si>
  <si>
    <t>Текуће поправке и одржавање</t>
  </si>
  <si>
    <t>Остали расходи</t>
  </si>
  <si>
    <t>Порези, обавезне таксе и казне</t>
  </si>
  <si>
    <t>Новчане казне и пенали по решењу судова</t>
  </si>
  <si>
    <t>Основна средства</t>
  </si>
  <si>
    <t>Поклони за децу запослених</t>
  </si>
  <si>
    <t>Превоз на посао и са посла (маркица)</t>
  </si>
  <si>
    <t>Исплата накнада за време одсуствовања с посла на терет фондова</t>
  </si>
  <si>
    <t>Породиљско боловање</t>
  </si>
  <si>
    <t>Боловање преко 30 дана</t>
  </si>
  <si>
    <t>Инвалидност рада другог степена</t>
  </si>
  <si>
    <t>Отпремнине приликом одласка у пензију</t>
  </si>
  <si>
    <t>Отпремнина у случају отпуштања с посла</t>
  </si>
  <si>
    <t>Отпремнине у случају смрти запосленог или члана уже породице</t>
  </si>
  <si>
    <t>Накнаде трошкова за превоз на посао и са посла</t>
  </si>
  <si>
    <t>Награде за посебне резултате рада</t>
  </si>
  <si>
    <t>Бонуси за државне празнике</t>
  </si>
  <si>
    <t>Накнаде члановима комисија</t>
  </si>
  <si>
    <t>Трошкови платног промета</t>
  </si>
  <si>
    <t>Трошкови банкарских услуга</t>
  </si>
  <si>
    <t>Услуге за електричну енергију</t>
  </si>
  <si>
    <t>Трошкови грејања – угаљ</t>
  </si>
  <si>
    <t xml:space="preserve">Трошкови грејања – дрво </t>
  </si>
  <si>
    <t>Трошкови грејања – лож уље</t>
  </si>
  <si>
    <t>Трошкови грејања – централно грејање</t>
  </si>
  <si>
    <t>Услуге водовода и канализације</t>
  </si>
  <si>
    <t>Дератизација</t>
  </si>
  <si>
    <t>Димњичарске услуге</t>
  </si>
  <si>
    <t>Услуге заштите имовине</t>
  </si>
  <si>
    <t>Одвоз отпада</t>
  </si>
  <si>
    <t>Услуге чишћења</t>
  </si>
  <si>
    <t>Телефон, телекс и телефакс</t>
  </si>
  <si>
    <t>Интернет и слично</t>
  </si>
  <si>
    <t>Услуге мобилног телефона</t>
  </si>
  <si>
    <t>Поштанске услуге</t>
  </si>
  <si>
    <t>Осигурање зграда</t>
  </si>
  <si>
    <t>Осигурање возила</t>
  </si>
  <si>
    <t>Осигурање запослених у случају несреће на раду</t>
  </si>
  <si>
    <t>Закуп стамбеног простора</t>
  </si>
  <si>
    <t>Закуп нестамбеног простора</t>
  </si>
  <si>
    <t>Трошкови дневница (исхране) на службеном путу</t>
  </si>
  <si>
    <t>Трошкови превоза на службеном путу</t>
  </si>
  <si>
    <t>Трошкови смештаја на службеном путу</t>
  </si>
  <si>
    <t>Превоз у јавном саобраћају</t>
  </si>
  <si>
    <t>Такси превоз</t>
  </si>
  <si>
    <t>Накнада за употребу сопственог возила</t>
  </si>
  <si>
    <t>Трошкови службених путовања у иностранству</t>
  </si>
  <si>
    <t>Трошкови дневница за службени пут у иностранство</t>
  </si>
  <si>
    <t>Превоз средствима јавног превоза</t>
  </si>
  <si>
    <t>Услуге за одржавање рачунара</t>
  </si>
  <si>
    <t>Котизација за семинаре</t>
  </si>
  <si>
    <t>Котизације за стручна саветовања</t>
  </si>
  <si>
    <t>Котизације за учествовање на сајмовима</t>
  </si>
  <si>
    <t>Издаци за стручне испите</t>
  </si>
  <si>
    <t>Објављивање тендера и информативних огласа</t>
  </si>
  <si>
    <t>Медијске услуге радија и телевизије</t>
  </si>
  <si>
    <t>Остале стручне услуге</t>
  </si>
  <si>
    <t>Услуге за домаћинство и угоститество</t>
  </si>
  <si>
    <t>Угоститељске услуге</t>
  </si>
  <si>
    <t>Поклони</t>
  </si>
  <si>
    <t>Здравстена заштита по уговору</t>
  </si>
  <si>
    <t>Зидарски радови</t>
  </si>
  <si>
    <t>Столарски радови</t>
  </si>
  <si>
    <t>Молерски радови</t>
  </si>
  <si>
    <t>Радови на крову</t>
  </si>
  <si>
    <t>Радови на централном грејању</t>
  </si>
  <si>
    <t>Електричне инсталације</t>
  </si>
  <si>
    <t>Текуће поправке и одржавање осталих објеката</t>
  </si>
  <si>
    <t>Механичке поправке</t>
  </si>
  <si>
    <t>Поправке електричне и електронске опреме</t>
  </si>
  <si>
    <t>Лимарски радови на возилима</t>
  </si>
  <si>
    <t>Намештај</t>
  </si>
  <si>
    <t>Рачунарска опрема</t>
  </si>
  <si>
    <t>Опрема за комуникацију</t>
  </si>
  <si>
    <t>Биротехничка опрема</t>
  </si>
  <si>
    <t>Остале поправке и одржавање  административне опреме</t>
  </si>
  <si>
    <t>Канцеларијски материјал</t>
  </si>
  <si>
    <t>Расходи за радну униформу</t>
  </si>
  <si>
    <t>Униформе</t>
  </si>
  <si>
    <t>Заштитна одела</t>
  </si>
  <si>
    <t>Материјал за саобраћај</t>
  </si>
  <si>
    <t>Бензин</t>
  </si>
  <si>
    <t>Дизел гориво</t>
  </si>
  <si>
    <t>Мазива</t>
  </si>
  <si>
    <t>Остали материјал за превозна средства</t>
  </si>
  <si>
    <t>Материјали за одржавање хигијене и угоститељство</t>
  </si>
  <si>
    <t>Хемијска средства за чишћење</t>
  </si>
  <si>
    <t>Инвентар за одржавање хигијене</t>
  </si>
  <si>
    <t>Стални порез на имовину</t>
  </si>
  <si>
    <t>Регистрација возила</t>
  </si>
  <si>
    <t>Републичке таксе</t>
  </si>
  <si>
    <t>Општинске таксе</t>
  </si>
  <si>
    <t>Судске таксе</t>
  </si>
  <si>
    <t>Аутомобили</t>
  </si>
  <si>
    <t>2. ПОСЕБНИ ДЕО</t>
  </si>
  <si>
    <t>Табела 7.</t>
  </si>
  <si>
    <t>Опрема за образовање, науку и културу</t>
  </si>
  <si>
    <t>Услуге образовања,науке и спорта</t>
  </si>
  <si>
    <t>Осигурање од одговор.према трећим лицима</t>
  </si>
  <si>
    <t>УСЛУГЕ ПО УГОВОРУ</t>
  </si>
  <si>
    <t>ТРОШКОВИ ПУТОВАЊА У ОКВИРУ РЕДОВНОГ РАДА</t>
  </si>
  <si>
    <t>СТАЛНИ ТРОШКОВИ</t>
  </si>
  <si>
    <t>ПЛАТЕ ДОДАЦИ И НАКНАДЕ ЗАПОСЛЕНИХ</t>
  </si>
  <si>
    <t>РАСХОДИ ЗА ЗАПОСЛЕНЕ</t>
  </si>
  <si>
    <t>СОЦИЈАЛНИ ДОПРИНОСИ НА ТЕРЕТ ПОСЛОДАВЦА</t>
  </si>
  <si>
    <t>НАКНАДЕ ТРОШКОВА ЗА ЗАПОСЛЕНЕ</t>
  </si>
  <si>
    <t>НАГРАДЕ ЗАПОСЛНИМА И ОСТАЛИ ПОСЕБНИ РАСХОДИ</t>
  </si>
  <si>
    <t>НАКНАДЕ У НАТУРИ</t>
  </si>
  <si>
    <t>ОСНОВНА СРЕДСТВА</t>
  </si>
  <si>
    <t>ЗГРАДЕ И ГРАЂЕВИНСКИ ОБЈЕКТИ</t>
  </si>
  <si>
    <t>МАШИНЕ И ОПРЕМА</t>
  </si>
  <si>
    <t>Јубиларне награде</t>
  </si>
  <si>
    <t>СПЕЦИЈАЛИЗОВАНЕ УСЛУГЕ</t>
  </si>
  <si>
    <t>Поправке и одржавање осталих објеката</t>
  </si>
  <si>
    <t>Остали административни материјал</t>
  </si>
  <si>
    <t>Материјал за усавешавање и образовање запослених</t>
  </si>
  <si>
    <t xml:space="preserve">Стучна литература за образовање запослених </t>
  </si>
  <si>
    <t>Стучна литература за редовне потребе запослених</t>
  </si>
  <si>
    <t>Материјали за  образовање</t>
  </si>
  <si>
    <t>Материјал за образовање , науку и и културу</t>
  </si>
  <si>
    <t>Медицински и лабораторијски материјал</t>
  </si>
  <si>
    <t>РАСХОДИ УКУПНО 4 + 5</t>
  </si>
  <si>
    <t>ТЕКУЋЕ ПОПРАВКЕ И ОДРЖАВАЊА</t>
  </si>
  <si>
    <t>МАТЕРИЈАЛ</t>
  </si>
  <si>
    <t>ОСТАЛИ РАСХОДИ</t>
  </si>
  <si>
    <t xml:space="preserve">УКУПНО       4 + 5 </t>
  </si>
  <si>
    <t>КОРИШЋЕЊЕ ДОБАРА И УСЛУГА</t>
  </si>
  <si>
    <t>Остале опште услуге-ПРЕВОЗ</t>
  </si>
  <si>
    <t>Остале опште услуге-УГОВОРИ  О ДЕЛУ</t>
  </si>
  <si>
    <t>Услуге јавног здравства-анализе</t>
  </si>
  <si>
    <t>ТЕКУЋЕ ПОПРАВКЕ И ОДРЖАВАЊЕ</t>
  </si>
  <si>
    <t>ПОРЕЗИ, ОБАВЕЗНЕ ТАКСЕ И КАЗНЕ</t>
  </si>
  <si>
    <t>УКУПНО РАСХОДИ 4 + 5</t>
  </si>
  <si>
    <t>Трошкови путовања ученика</t>
  </si>
  <si>
    <t xml:space="preserve">Превоз ученика </t>
  </si>
  <si>
    <t>БУЏЕТ</t>
  </si>
  <si>
    <t>ОПРЕМА ЧАЧАК</t>
  </si>
  <si>
    <t>ОПРЕМА УЛЦИЊ</t>
  </si>
  <si>
    <t>Радови на водоводу и канализацији</t>
  </si>
  <si>
    <t>Услуге по уговору-УГОВОРИ О ДЕЛУ</t>
  </si>
  <si>
    <t>Услуге по уговору ПРЕВОЗ</t>
  </si>
  <si>
    <t>Материјал за образовање</t>
  </si>
  <si>
    <t>Природни гас</t>
  </si>
  <si>
    <t>Природан гас</t>
  </si>
  <si>
    <t>СОЦИЈАЛНА ДАВАЊА ЗАПОСЛЕНИМА-</t>
  </si>
  <si>
    <t>Опрема за домаћинство</t>
  </si>
  <si>
    <t>Услуге предшколског образовања</t>
  </si>
  <si>
    <t>Материјали  за културу</t>
  </si>
  <si>
    <t>Остале услуге комуникације</t>
  </si>
  <si>
    <t>Услуге за одржавање софтвера</t>
  </si>
  <si>
    <t>Остали материјал за одржавање хигијене</t>
  </si>
  <si>
    <t>Остали материјал за посебне намене</t>
  </si>
  <si>
    <t>Медицински и лаборторисјки материјал</t>
  </si>
  <si>
    <t>Остали медицинки и лабораторијски материјал</t>
  </si>
  <si>
    <t>Остали расходи за одећу и обућу</t>
  </si>
  <si>
    <t>Остали медицинскии лабораторијски материјал</t>
  </si>
  <si>
    <t>Опрема за домаћинство и угоститељство</t>
  </si>
  <si>
    <t>Материјали  за спорт</t>
  </si>
  <si>
    <t>Апропријација</t>
  </si>
  <si>
    <t>Апропријације</t>
  </si>
  <si>
    <t>Функционална класификација</t>
  </si>
  <si>
    <t>Функционлана класификација</t>
  </si>
  <si>
    <t>1. OПШТИ ДЕО: Функционисање предшколске установе</t>
  </si>
  <si>
    <t xml:space="preserve">Раздео </t>
  </si>
  <si>
    <t>Глава</t>
  </si>
  <si>
    <t>Подекономска
 класификација</t>
  </si>
  <si>
    <t>УКУПНО       4+5</t>
  </si>
  <si>
    <t>Закуп опреме за образовање,културу и спорт</t>
  </si>
  <si>
    <t>Tекуће поправке опреме за пољопривреду</t>
  </si>
  <si>
    <t>Алат и ивентар</t>
  </si>
  <si>
    <t>Услуге јавног здраства-инспекција и анализа</t>
  </si>
  <si>
    <t>Остале медицинске услуге</t>
  </si>
  <si>
    <t>Централно грејање</t>
  </si>
  <si>
    <t>Радови на водоводу и канализацји</t>
  </si>
  <si>
    <t>Остале компјутерске услуге</t>
  </si>
  <si>
    <t>Текуће  поправке и одржавање   опреме за јавну безбеднст</t>
  </si>
  <si>
    <t>Намирнице за припремање хране</t>
  </si>
  <si>
    <t>ПОРЕЗИ, ОБАВЕЗНЕ ТАКСЕ , КАЗНЕ И ПЕНАЛИ</t>
  </si>
  <si>
    <t>НОВЧАНЕ КАЗНЕ И ПЕНАЛИ ПО РЕШЕЊУ СУДОВА</t>
  </si>
  <si>
    <t>Остале помоћи запосленим радницима</t>
  </si>
  <si>
    <t>КАПИТАЛНО ОДРЖАВАЊЕ ЧАЧАК</t>
  </si>
  <si>
    <t>Aпропријација</t>
  </si>
  <si>
    <t>Капитално одржавање одмаралишта</t>
  </si>
  <si>
    <t>Остале  админситрат. услуге</t>
  </si>
  <si>
    <t>Остали мaтеријал за одржавање хигијене</t>
  </si>
  <si>
    <t>Уграђена опрема</t>
  </si>
  <si>
    <t>Поправке и одржавање угр.опреме-клима</t>
  </si>
  <si>
    <t>Оптемa за производњу, моторна,нeпокректна,и немоторна опрема</t>
  </si>
  <si>
    <t>Средства из буџета
01</t>
  </si>
  <si>
    <t>Средства из буџета 
01</t>
  </si>
  <si>
    <t>Наташа Манчић</t>
  </si>
  <si>
    <t>Вера Јовановић</t>
  </si>
  <si>
    <t>шеф рачуноводства</t>
  </si>
  <si>
    <t>директор</t>
  </si>
  <si>
    <t>ПУ "Радост " Чачак</t>
  </si>
  <si>
    <t>КАПИТАЛНИ БУЏЕТ 2022</t>
  </si>
  <si>
    <t xml:space="preserve"> Финансијски план Предшколске установе "Радост" Чачак за 2022 годину
</t>
  </si>
  <si>
    <t>Закуп административне опреме</t>
  </si>
  <si>
    <t xml:space="preserve">НАМЕШТАЈ </t>
  </si>
  <si>
    <t xml:space="preserve">КЛИМА УРЕЂАЈИ </t>
  </si>
  <si>
    <t>Радови на водоводу и каналлизацији</t>
  </si>
  <si>
    <t>ТЕКУЋЕ ПОПРАВКЕ И ОДРЖАВАЊЕ ЗГРАДА И 
ГРАЂЕВИНСКИХ ОБЈЕКАТА  4251</t>
  </si>
  <si>
    <t>Столарски радови-одржавање намештаја</t>
  </si>
  <si>
    <t>Предлог буџета за 2022 годину</t>
  </si>
  <si>
    <t>Предшколска установа "Радост" Чачак</t>
  </si>
  <si>
    <t>Наташа Манчић,шеф рачуноводства</t>
  </si>
  <si>
    <t>REKREATORI</t>
  </si>
  <si>
    <t>LEKARI</t>
  </si>
  <si>
    <t>SESTRE</t>
  </si>
  <si>
    <t>SUNCOBRANI</t>
  </si>
  <si>
    <t>DNEVNICE</t>
  </si>
  <si>
    <t>BROJ IZVRŠILACA</t>
  </si>
  <si>
    <t>CENA</t>
  </si>
  <si>
    <t>BROJ SMENA</t>
  </si>
  <si>
    <t>MOJE DETINJSTVO</t>
  </si>
  <si>
    <t>BROJ DANA</t>
  </si>
  <si>
    <t>Средства из буџета 
извор 01</t>
  </si>
  <si>
    <t>Издаци из осталих извора
04-16</t>
  </si>
  <si>
    <t>7001-ПРОЈЕКАТ- ФИНАНСИРАЊЕ ОДЛАСКА ШКОЛСКЕ И ПРЕДШКОЛСКЕ ДЕЦЕ НА ЛЕТОВАЊЕ У УЛЦИЊ</t>
  </si>
  <si>
    <t>2. ПОСЕБНИ ДЕО УЛЦИЊ 2022 година</t>
  </si>
  <si>
    <t>STALNI TROŠKOVI</t>
  </si>
  <si>
    <t>HRANA HEMIJA</t>
  </si>
  <si>
    <t>POREZ</t>
  </si>
  <si>
    <t>MATERIJAL</t>
  </si>
  <si>
    <t>IZNOS RODITELJI</t>
  </si>
  <si>
    <t>BUDZET</t>
  </si>
  <si>
    <t>USLUGE</t>
  </si>
  <si>
    <t>TEKUĆE POPRAVKE</t>
  </si>
  <si>
    <t>ŠKOLE</t>
  </si>
  <si>
    <t>PLATA DOMAR</t>
  </si>
  <si>
    <t>KUHINJA</t>
  </si>
  <si>
    <t>CUVAR</t>
  </si>
  <si>
    <t>PREV</t>
  </si>
  <si>
    <t>UPRAV</t>
  </si>
  <si>
    <t>NAB</t>
  </si>
  <si>
    <t>VASP</t>
  </si>
  <si>
    <t>SMENA</t>
  </si>
  <si>
    <t>BROJ IZVRSILACA</t>
  </si>
  <si>
    <t>ZAPOSLENI</t>
  </si>
  <si>
    <t>SPREM</t>
  </si>
  <si>
    <t>REKREAT</t>
  </si>
  <si>
    <t>DNEVNICA</t>
  </si>
  <si>
    <t>UKUPNO</t>
  </si>
  <si>
    <t>EUR</t>
  </si>
  <si>
    <t>ČUVAR</t>
  </si>
  <si>
    <t>UKUPNO EUR</t>
  </si>
  <si>
    <t>VASPITAČI</t>
  </si>
  <si>
    <t>BROJ DECE</t>
  </si>
  <si>
    <t>BESPLATNO</t>
  </si>
  <si>
    <t>PLATIVI</t>
  </si>
  <si>
    <t>NASTAVNICI, ZRACAK 1.NOVEMBAR</t>
  </si>
  <si>
    <t>ЛИЗИНГ  ЗА ТЕРЕТНО ВОЗИЛО</t>
  </si>
  <si>
    <t>4 SMENE VRTIĆ 
 4*200= 800</t>
  </si>
  <si>
    <t>1 SMENA  ZRAČ.</t>
  </si>
  <si>
    <t>PRIPREMA</t>
  </si>
  <si>
    <t>BRUTO</t>
  </si>
  <si>
    <t>4 SMEN PO 10 R</t>
  </si>
  <si>
    <t>NETO</t>
  </si>
  <si>
    <t>РЕКОНСТРУКЦИЈА КУПАТИЛА ВРТИЋ И ЈАСЛИЦЕ "БАМБИ"</t>
  </si>
  <si>
    <t>РАСХЛАДНИ УРЕЂАЈ</t>
  </si>
  <si>
    <t>Репрезентзација</t>
  </si>
  <si>
    <t>динарска</t>
  </si>
  <si>
    <t>Издаци из осталих извора
07</t>
  </si>
  <si>
    <t>Издаци из осталих извора
16</t>
  </si>
  <si>
    <t>Издаци из осталих извора 16</t>
  </si>
  <si>
    <t>Издаци из осталих извора       07</t>
  </si>
  <si>
    <t>Издаци из осталих извора
13 i 15</t>
  </si>
  <si>
    <t xml:space="preserve">Лизинг опреме за саобрћај </t>
  </si>
  <si>
    <t>Издаци из осталих извора 13 i 15</t>
  </si>
  <si>
    <t>медијске услуге радија и телевизије</t>
  </si>
  <si>
    <t>Функц. Класиф.</t>
  </si>
  <si>
    <t>Издаци из осталих извора
13</t>
  </si>
  <si>
    <t>Моторна покретна и непокретна опрема</t>
  </si>
  <si>
    <t>Потрошни материјал</t>
  </si>
  <si>
    <t>МАШИНЕ ЗА ПРАЊЕ СУДОВА 3 КОМ</t>
  </si>
  <si>
    <t>Опрема за образовање</t>
  </si>
  <si>
    <t>НАСТАВ</t>
  </si>
  <si>
    <t>КООРД</t>
  </si>
  <si>
    <t>ЗРАЧАК</t>
  </si>
  <si>
    <t>Остале поправке и одржавање опреме за саобраћај</t>
  </si>
  <si>
    <t>Поправ. и одрж.осталих објеката-терасе Бошко БУха,настрешица Радост 2</t>
  </si>
  <si>
    <t>Електричне инсталације-замена расвете "Бамби", и остали радови на електроинсталацијама</t>
  </si>
  <si>
    <t>Радови на крову -објекат "Мајски цвет"</t>
  </si>
  <si>
    <t>СЛУЖБЕНА ВОЗИЛА ПУТНИЧКО ВОЗИЛО</t>
  </si>
  <si>
    <t xml:space="preserve"> 7002 - ПРОЈЕКАТ  
                 " ИНКЛУЗИВНО ПРЕДШКОЛСКО ВАСПИТАЊЕ  И                                                                                         ОБРАЗОВАЊЕ</t>
  </si>
  <si>
    <t>5 SMENA ŠKOLE
5*200=1000</t>
  </si>
  <si>
    <t>RATE</t>
  </si>
  <si>
    <t>1+36.000,00</t>
  </si>
  <si>
    <t>72 RADNIKA</t>
  </si>
  <si>
    <t>SPEC. ULSUGE</t>
  </si>
  <si>
    <t>KALKULACIJA CENE ULCINJ   2022</t>
  </si>
  <si>
    <t>BR DANA 21</t>
  </si>
  <si>
    <t>61-360,00 EUR</t>
  </si>
  <si>
    <t>2 * 36.000,00</t>
  </si>
  <si>
    <t>PREVOZ +galaksija</t>
  </si>
  <si>
    <t>besplatno</t>
  </si>
  <si>
    <t>61-320,00 EUR</t>
  </si>
  <si>
    <t xml:space="preserve">2 SMEN PO 20 </t>
  </si>
  <si>
    <t>KOORDINATOR</t>
  </si>
  <si>
    <t>UGOVORI O DELU 2</t>
  </si>
  <si>
    <t>IZNOPS BRUTO</t>
  </si>
  <si>
    <t>78 RADNIKA</t>
  </si>
  <si>
    <t>cela smena na račun MD</t>
  </si>
  <si>
    <t>pod uslovom da su plativa deca 16500</t>
  </si>
  <si>
    <t>lekovi, gorivo iventar</t>
  </si>
  <si>
    <t xml:space="preserve">I ИЗМЕНА     Финансијског плана Предшколске установе "Радост" Чачак за 2022 годину
</t>
  </si>
</sst>
</file>

<file path=xl/styles.xml><?xml version="1.0" encoding="utf-8"?>
<styleSheet xmlns="http://schemas.openxmlformats.org/spreadsheetml/2006/main">
  <numFmts count="5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 &quot;;\-#,##0\ &quot; &quot;"/>
    <numFmt numFmtId="191" formatCode="#,##0\ &quot; &quot;;[Red]\-#,##0\ &quot; &quot;"/>
    <numFmt numFmtId="192" formatCode="#,##0.00\ &quot; &quot;;\-#,##0.00\ &quot; &quot;"/>
    <numFmt numFmtId="193" formatCode="#,##0.00\ &quot; &quot;;[Red]\-#,##0.00\ &quot; &quot;"/>
    <numFmt numFmtId="194" formatCode="_-* #,##0\ &quot; &quot;_-;\-* #,##0\ &quot; &quot;_-;_-* &quot;-&quot;\ &quot; &quot;_-;_-@_-"/>
    <numFmt numFmtId="195" formatCode="_-* #,##0\ _ _-;\-* #,##0\ _ _-;_-* &quot;-&quot;\ _ _-;_-@_-"/>
    <numFmt numFmtId="196" formatCode="_-* #,##0.00\ &quot; &quot;_-;\-* #,##0.00\ &quot; &quot;_-;_-* &quot;-&quot;??\ &quot; &quot;_-;_-@_-"/>
    <numFmt numFmtId="197" formatCode="_-* #,##0.00\ _ _-;\-* #,##0.00\ _ _-;_-* &quot;-&quot;??\ _ _-;_-@_-"/>
    <numFmt numFmtId="198" formatCode="#,##0\ &quot;din&quot;;\-#,##0\ &quot;din&quot;"/>
    <numFmt numFmtId="199" formatCode="#,##0\ &quot;din&quot;;[Red]\-#,##0\ &quot;din&quot;"/>
    <numFmt numFmtId="200" formatCode="#,##0.00\ &quot;din&quot;;\-#,##0.00\ &quot;din&quot;"/>
    <numFmt numFmtId="201" formatCode="#,##0.00\ &quot;din&quot;;[Red]\-#,##0.00\ &quot;din&quot;"/>
    <numFmt numFmtId="202" formatCode="_-* #,##0\ &quot;din&quot;_-;\-* #,##0\ &quot;din&quot;_-;_-* &quot;-&quot;\ &quot;din&quot;_-;_-@_-"/>
    <numFmt numFmtId="203" formatCode="_-* #,##0\ _d_i_n_-;\-* #,##0\ _d_i_n_-;_-* &quot;-&quot;\ _d_i_n_-;_-@_-"/>
    <numFmt numFmtId="204" formatCode="_-* #,##0.00\ &quot;din&quot;_-;\-* #,##0.00\ &quot;din&quot;_-;_-* &quot;-&quot;??\ &quot;din&quot;_-;_-@_-"/>
    <numFmt numFmtId="205" formatCode="_-* #,##0.00\ _d_i_n_-;\-* #,##0.00\ _d_i_n_-;_-* &quot;-&quot;??\ _d_i_n_-;_-@_-"/>
    <numFmt numFmtId="206" formatCode="#,##0;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"/>
    <numFmt numFmtId="212" formatCode="#,##0.00_ ;\-#,##0.00\ "/>
    <numFmt numFmtId="213" formatCode="#,##0.00;[Red]#,##0.00"/>
    <numFmt numFmtId="214" formatCode="#,##0;[Red]#,##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4" fontId="6" fillId="33" borderId="15" xfId="0" applyNumberFormat="1" applyFont="1" applyFill="1" applyBorder="1" applyAlignment="1">
      <alignment vertical="center" wrapText="1"/>
    </xf>
    <xf numFmtId="4" fontId="6" fillId="33" borderId="16" xfId="0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4" fontId="6" fillId="33" borderId="13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6" fillId="33" borderId="10" xfId="42" applyNumberFormat="1" applyFont="1" applyFill="1" applyBorder="1" applyAlignment="1">
      <alignment horizontal="right" vertical="center" wrapText="1"/>
    </xf>
    <xf numFmtId="4" fontId="8" fillId="0" borderId="10" xfId="42" applyNumberFormat="1" applyFont="1" applyBorder="1" applyAlignment="1">
      <alignment horizontal="right" vertical="center" wrapText="1"/>
    </xf>
    <xf numFmtId="212" fontId="6" fillId="33" borderId="10" xfId="42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vertical="center" wrapText="1"/>
    </xf>
    <xf numFmtId="4" fontId="8" fillId="34" borderId="13" xfId="0" applyNumberFormat="1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4" fontId="8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10" xfId="0" applyFont="1" applyBorder="1" applyAlignment="1">
      <alignment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12" fillId="34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4" fontId="1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212" fontId="6" fillId="33" borderId="15" xfId="0" applyNumberFormat="1" applyFont="1" applyFill="1" applyBorder="1" applyAlignment="1">
      <alignment vertical="center" wrapText="1"/>
    </xf>
    <xf numFmtId="212" fontId="6" fillId="33" borderId="16" xfId="0" applyNumberFormat="1" applyFont="1" applyFill="1" applyBorder="1" applyAlignment="1">
      <alignment vertical="center" wrapText="1"/>
    </xf>
    <xf numFmtId="212" fontId="6" fillId="33" borderId="10" xfId="0" applyNumberFormat="1" applyFont="1" applyFill="1" applyBorder="1" applyAlignment="1">
      <alignment vertical="center" wrapText="1"/>
    </xf>
    <xf numFmtId="212" fontId="6" fillId="33" borderId="13" xfId="0" applyNumberFormat="1" applyFont="1" applyFill="1" applyBorder="1" applyAlignment="1">
      <alignment vertical="center" wrapText="1"/>
    </xf>
    <xf numFmtId="212" fontId="8" fillId="0" borderId="13" xfId="0" applyNumberFormat="1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33" borderId="15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9" fillId="35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19" fillId="34" borderId="10" xfId="0" applyFont="1" applyFill="1" applyBorder="1" applyAlignment="1">
      <alignment vertical="center" wrapText="1"/>
    </xf>
    <xf numFmtId="0" fontId="18" fillId="35" borderId="10" xfId="0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9" fillId="33" borderId="18" xfId="0" applyFont="1" applyFill="1" applyBorder="1" applyAlignment="1">
      <alignment vertical="center" wrapText="1"/>
    </xf>
    <xf numFmtId="0" fontId="18" fillId="33" borderId="15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35" borderId="19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 wrapText="1"/>
    </xf>
    <xf numFmtId="0" fontId="0" fillId="35" borderId="10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 wrapText="1"/>
    </xf>
    <xf numFmtId="0" fontId="19" fillId="33" borderId="24" xfId="0" applyFont="1" applyFill="1" applyBorder="1" applyAlignment="1">
      <alignment vertical="center" wrapText="1"/>
    </xf>
    <xf numFmtId="0" fontId="8" fillId="35" borderId="19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19" fillId="35" borderId="15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6" fillId="35" borderId="2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1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10" fontId="0" fillId="0" borderId="0" xfId="0" applyNumberFormat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8" fillId="0" borderId="13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9" fontId="20" fillId="35" borderId="22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12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19" fillId="0" borderId="19" xfId="0" applyFont="1" applyBorder="1" applyAlignment="1">
      <alignment vertical="center" wrapText="1"/>
    </xf>
    <xf numFmtId="0" fontId="19" fillId="33" borderId="19" xfId="0" applyFont="1" applyFill="1" applyBorder="1" applyAlignment="1">
      <alignment vertical="center" wrapText="1"/>
    </xf>
    <xf numFmtId="0" fontId="19" fillId="35" borderId="19" xfId="0" applyFont="1" applyFill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212" fontId="8" fillId="0" borderId="10" xfId="0" applyNumberFormat="1" applyFont="1" applyFill="1" applyBorder="1" applyAlignment="1">
      <alignment vertical="center" wrapText="1"/>
    </xf>
    <xf numFmtId="212" fontId="8" fillId="0" borderId="10" xfId="42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Fill="1" applyAlignment="1">
      <alignment vertical="center" wrapText="1"/>
    </xf>
    <xf numFmtId="0" fontId="1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" fontId="11" fillId="37" borderId="10" xfId="0" applyNumberFormat="1" applyFont="1" applyFill="1" applyBorder="1" applyAlignment="1">
      <alignment horizontal="center" vertical="center"/>
    </xf>
    <xf numFmtId="4" fontId="11" fillId="37" borderId="10" xfId="0" applyNumberFormat="1" applyFont="1" applyFill="1" applyBorder="1" applyAlignment="1">
      <alignment horizontal="right" vertical="center"/>
    </xf>
    <xf numFmtId="0" fontId="10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212" fontId="0" fillId="0" borderId="0" xfId="0" applyNumberFormat="1" applyAlignment="1">
      <alignment/>
    </xf>
    <xf numFmtId="4" fontId="11" fillId="34" borderId="0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 horizontal="right"/>
    </xf>
    <xf numFmtId="4" fontId="12" fillId="37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7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4" fontId="12" fillId="37" borderId="10" xfId="0" applyNumberFormat="1" applyFont="1" applyFill="1" applyBorder="1" applyAlignment="1">
      <alignment horizontal="right" vertical="center"/>
    </xf>
    <xf numFmtId="0" fontId="12" fillId="37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4" fontId="12" fillId="0" borderId="0" xfId="0" applyNumberFormat="1" applyFont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35" borderId="10" xfId="0" applyFont="1" applyFill="1" applyBorder="1" applyAlignment="1">
      <alignment vertical="center" wrapText="1"/>
    </xf>
    <xf numFmtId="0" fontId="12" fillId="37" borderId="2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right" vertical="center"/>
    </xf>
    <xf numFmtId="0" fontId="12" fillId="37" borderId="10" xfId="0" applyFont="1" applyFill="1" applyBorder="1" applyAlignment="1">
      <alignment vertical="center"/>
    </xf>
    <xf numFmtId="0" fontId="12" fillId="37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" fontId="6" fillId="33" borderId="30" xfId="0" applyNumberFormat="1" applyFont="1" applyFill="1" applyBorder="1" applyAlignment="1">
      <alignment vertical="center" wrapText="1"/>
    </xf>
    <xf numFmtId="4" fontId="6" fillId="33" borderId="17" xfId="0" applyNumberFormat="1" applyFont="1" applyFill="1" applyBorder="1" applyAlignment="1">
      <alignment vertical="center" wrapText="1"/>
    </xf>
    <xf numFmtId="4" fontId="8" fillId="0" borderId="17" xfId="0" applyNumberFormat="1" applyFont="1" applyBorder="1" applyAlignment="1">
      <alignment vertical="center" wrapText="1"/>
    </xf>
    <xf numFmtId="4" fontId="8" fillId="0" borderId="17" xfId="0" applyNumberFormat="1" applyFont="1" applyFill="1" applyBorder="1" applyAlignment="1">
      <alignment vertical="center" wrapText="1"/>
    </xf>
    <xf numFmtId="4" fontId="6" fillId="33" borderId="17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6" fillId="35" borderId="17" xfId="0" applyNumberFormat="1" applyFont="1" applyFill="1" applyBorder="1" applyAlignment="1">
      <alignment vertical="center" wrapText="1"/>
    </xf>
    <xf numFmtId="212" fontId="6" fillId="33" borderId="30" xfId="0" applyNumberFormat="1" applyFont="1" applyFill="1" applyBorder="1" applyAlignment="1">
      <alignment vertical="center" wrapText="1"/>
    </xf>
    <xf numFmtId="212" fontId="6" fillId="33" borderId="17" xfId="0" applyNumberFormat="1" applyFont="1" applyFill="1" applyBorder="1" applyAlignment="1">
      <alignment vertical="center" wrapText="1"/>
    </xf>
    <xf numFmtId="212" fontId="8" fillId="0" borderId="17" xfId="0" applyNumberFormat="1" applyFont="1" applyFill="1" applyBorder="1" applyAlignment="1">
      <alignment vertical="center" wrapText="1"/>
    </xf>
    <xf numFmtId="4" fontId="8" fillId="34" borderId="17" xfId="0" applyNumberFormat="1" applyFont="1" applyFill="1" applyBorder="1" applyAlignment="1">
      <alignment vertical="center" wrapText="1"/>
    </xf>
    <xf numFmtId="212" fontId="8" fillId="34" borderId="10" xfId="0" applyNumberFormat="1" applyFont="1" applyFill="1" applyBorder="1" applyAlignment="1">
      <alignment vertical="center" wrapText="1"/>
    </xf>
    <xf numFmtId="212" fontId="8" fillId="34" borderId="17" xfId="0" applyNumberFormat="1" applyFont="1" applyFill="1" applyBorder="1" applyAlignment="1">
      <alignment vertical="center" wrapText="1"/>
    </xf>
    <xf numFmtId="212" fontId="8" fillId="0" borderId="10" xfId="0" applyNumberFormat="1" applyFont="1" applyFill="1" applyBorder="1" applyAlignment="1">
      <alignment vertical="center"/>
    </xf>
    <xf numFmtId="0" fontId="9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4" fontId="12" fillId="37" borderId="10" xfId="0" applyNumberFormat="1" applyFont="1" applyFill="1" applyBorder="1" applyAlignment="1">
      <alignment horizontal="right"/>
    </xf>
    <xf numFmtId="4" fontId="12" fillId="37" borderId="22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4" fontId="0" fillId="0" borderId="0" xfId="0" applyNumberFormat="1" applyFont="1" applyAlignment="1">
      <alignment vertical="center" wrapText="1"/>
    </xf>
    <xf numFmtId="0" fontId="0" fillId="0" borderId="0" xfId="0" applyFill="1" applyAlignment="1">
      <alignment/>
    </xf>
    <xf numFmtId="212" fontId="8" fillId="0" borderId="10" xfId="44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6" fillId="35" borderId="31" xfId="0" applyNumberFormat="1" applyFont="1" applyFill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11" fillId="37" borderId="10" xfId="0" applyNumberFormat="1" applyFont="1" applyFill="1" applyBorder="1" applyAlignment="1">
      <alignment horizontal="center"/>
    </xf>
    <xf numFmtId="4" fontId="12" fillId="37" borderId="22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35" borderId="10" xfId="0" applyFont="1" applyFill="1" applyBorder="1" applyAlignment="1">
      <alignment vertical="center"/>
    </xf>
    <xf numFmtId="0" fontId="5" fillId="0" borderId="11" xfId="0" applyNumberFormat="1" applyFont="1" applyBorder="1" applyAlignment="1">
      <alignment horizontal="center" vertical="top" wrapText="1"/>
    </xf>
    <xf numFmtId="4" fontId="21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center" wrapText="1"/>
    </xf>
    <xf numFmtId="0" fontId="21" fillId="0" borderId="0" xfId="0" applyFont="1" applyBorder="1" applyAlignment="1">
      <alignment horizontal="right" vertical="top" wrapText="1"/>
    </xf>
    <xf numFmtId="4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" fontId="21" fillId="0" borderId="0" xfId="0" applyNumberFormat="1" applyFont="1" applyBorder="1" applyAlignment="1">
      <alignment vertical="top" wrapText="1"/>
    </xf>
    <xf numFmtId="9" fontId="0" fillId="0" borderId="0" xfId="0" applyNumberFormat="1" applyFont="1" applyAlignment="1">
      <alignment vertical="center" wrapText="1"/>
    </xf>
    <xf numFmtId="0" fontId="22" fillId="0" borderId="0" xfId="0" applyFont="1" applyAlignment="1">
      <alignment/>
    </xf>
    <xf numFmtId="0" fontId="22" fillId="0" borderId="17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4" fontId="22" fillId="0" borderId="0" xfId="0" applyNumberFormat="1" applyFont="1" applyBorder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/>
    </xf>
    <xf numFmtId="0" fontId="22" fillId="0" borderId="0" xfId="0" applyFont="1" applyFill="1" applyAlignment="1">
      <alignment/>
    </xf>
    <xf numFmtId="9" fontId="22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4" fontId="22" fillId="0" borderId="0" xfId="0" applyNumberFormat="1" applyFont="1" applyFill="1" applyAlignment="1">
      <alignment/>
    </xf>
    <xf numFmtId="0" fontId="22" fillId="0" borderId="0" xfId="0" applyFont="1" applyAlignment="1">
      <alignment horizontal="right"/>
    </xf>
    <xf numFmtId="9" fontId="23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22" fillId="0" borderId="17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22" fillId="0" borderId="19" xfId="0" applyFont="1" applyBorder="1" applyAlignment="1">
      <alignment/>
    </xf>
    <xf numFmtId="0" fontId="23" fillId="37" borderId="10" xfId="0" applyFont="1" applyFill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35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22" fillId="0" borderId="19" xfId="0" applyFont="1" applyBorder="1" applyAlignment="1">
      <alignment/>
    </xf>
    <xf numFmtId="9" fontId="22" fillId="0" borderId="10" xfId="0" applyNumberFormat="1" applyFont="1" applyBorder="1" applyAlignment="1">
      <alignment/>
    </xf>
    <xf numFmtId="0" fontId="22" fillId="37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37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22" fillId="0" borderId="25" xfId="0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0" fontId="22" fillId="0" borderId="33" xfId="0" applyFont="1" applyBorder="1" applyAlignment="1">
      <alignment/>
    </xf>
    <xf numFmtId="0" fontId="23" fillId="34" borderId="0" xfId="0" applyFont="1" applyFill="1" applyBorder="1" applyAlignment="1">
      <alignment/>
    </xf>
    <xf numFmtId="0" fontId="61" fillId="37" borderId="0" xfId="0" applyFont="1" applyFill="1" applyBorder="1" applyAlignment="1">
      <alignment/>
    </xf>
    <xf numFmtId="0" fontId="61" fillId="37" borderId="0" xfId="0" applyFont="1" applyFill="1" applyAlignment="1">
      <alignment/>
    </xf>
    <xf numFmtId="0" fontId="23" fillId="0" borderId="0" xfId="0" applyFont="1" applyAlignment="1">
      <alignment/>
    </xf>
    <xf numFmtId="4" fontId="25" fillId="0" borderId="11" xfId="0" applyNumberFormat="1" applyFont="1" applyBorder="1" applyAlignment="1">
      <alignment horizontal="right" wrapText="1"/>
    </xf>
    <xf numFmtId="4" fontId="25" fillId="0" borderId="37" xfId="0" applyNumberFormat="1" applyFont="1" applyBorder="1" applyAlignment="1">
      <alignment horizontal="right" wrapText="1"/>
    </xf>
    <xf numFmtId="0" fontId="25" fillId="0" borderId="27" xfId="0" applyFont="1" applyBorder="1" applyAlignment="1">
      <alignment horizontal="right" wrapText="1"/>
    </xf>
    <xf numFmtId="0" fontId="25" fillId="0" borderId="37" xfId="0" applyFont="1" applyBorder="1" applyAlignment="1">
      <alignment horizontal="right" wrapText="1"/>
    </xf>
    <xf numFmtId="0" fontId="24" fillId="0" borderId="37" xfId="0" applyFont="1" applyBorder="1" applyAlignment="1">
      <alignment wrapText="1"/>
    </xf>
    <xf numFmtId="0" fontId="25" fillId="0" borderId="11" xfId="0" applyFont="1" applyBorder="1" applyAlignment="1">
      <alignment horizontal="right" vertical="top" wrapText="1"/>
    </xf>
    <xf numFmtId="0" fontId="25" fillId="0" borderId="37" xfId="0" applyFont="1" applyBorder="1" applyAlignment="1">
      <alignment horizontal="right" vertical="top" wrapText="1"/>
    </xf>
    <xf numFmtId="0" fontId="25" fillId="0" borderId="27" xfId="0" applyFont="1" applyBorder="1" applyAlignment="1">
      <alignment horizontal="right" vertical="top" wrapText="1"/>
    </xf>
    <xf numFmtId="4" fontId="25" fillId="0" borderId="37" xfId="0" applyNumberFormat="1" applyFont="1" applyBorder="1" applyAlignment="1">
      <alignment horizontal="right" vertical="top" wrapText="1"/>
    </xf>
    <xf numFmtId="0" fontId="25" fillId="0" borderId="0" xfId="0" applyFont="1" applyBorder="1" applyAlignment="1">
      <alignment horizontal="right" wrapText="1"/>
    </xf>
    <xf numFmtId="0" fontId="25" fillId="0" borderId="0" xfId="0" applyFont="1" applyBorder="1" applyAlignment="1">
      <alignment horizontal="right" vertical="top" wrapText="1"/>
    </xf>
    <xf numFmtId="4" fontId="25" fillId="0" borderId="0" xfId="0" applyNumberFormat="1" applyFont="1" applyBorder="1" applyAlignment="1">
      <alignment horizontal="right" vertical="top" wrapText="1"/>
    </xf>
    <xf numFmtId="4" fontId="25" fillId="0" borderId="0" xfId="0" applyNumberFormat="1" applyFont="1" applyBorder="1" applyAlignment="1">
      <alignment horizontal="right" wrapText="1"/>
    </xf>
    <xf numFmtId="0" fontId="24" fillId="0" borderId="0" xfId="0" applyFont="1" applyBorder="1" applyAlignment="1">
      <alignment wrapText="1"/>
    </xf>
    <xf numFmtId="4" fontId="8" fillId="0" borderId="35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8" fillId="37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/>
    </xf>
    <xf numFmtId="4" fontId="1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left" vertical="center" wrapText="1"/>
    </xf>
    <xf numFmtId="0" fontId="11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4" fontId="22" fillId="0" borderId="17" xfId="0" applyNumberFormat="1" applyFont="1" applyBorder="1" applyAlignment="1">
      <alignment horizontal="center"/>
    </xf>
    <xf numFmtId="4" fontId="22" fillId="0" borderId="19" xfId="0" applyNumberFormat="1" applyFont="1" applyBorder="1" applyAlignment="1">
      <alignment horizontal="center"/>
    </xf>
    <xf numFmtId="4" fontId="22" fillId="0" borderId="17" xfId="0" applyNumberFormat="1" applyFont="1" applyFill="1" applyBorder="1" applyAlignment="1">
      <alignment horizontal="center"/>
    </xf>
    <xf numFmtId="4" fontId="22" fillId="0" borderId="19" xfId="0" applyNumberFormat="1" applyFont="1" applyFill="1" applyBorder="1" applyAlignment="1">
      <alignment horizontal="center"/>
    </xf>
    <xf numFmtId="4" fontId="22" fillId="34" borderId="10" xfId="0" applyNumberFormat="1" applyFont="1" applyFill="1" applyBorder="1" applyAlignment="1">
      <alignment horizontal="center"/>
    </xf>
    <xf numFmtId="4" fontId="22" fillId="37" borderId="10" xfId="0" applyNumberFormat="1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/>
    </xf>
    <xf numFmtId="4" fontId="22" fillId="37" borderId="17" xfId="0" applyNumberFormat="1" applyFont="1" applyFill="1" applyBorder="1" applyAlignment="1">
      <alignment horizontal="center"/>
    </xf>
    <xf numFmtId="4" fontId="22" fillId="37" borderId="19" xfId="0" applyNumberFormat="1" applyFont="1" applyFill="1" applyBorder="1" applyAlignment="1">
      <alignment horizontal="center"/>
    </xf>
    <xf numFmtId="4" fontId="23" fillId="0" borderId="17" xfId="0" applyNumberFormat="1" applyFont="1" applyBorder="1" applyAlignment="1">
      <alignment horizontal="center"/>
    </xf>
    <xf numFmtId="4" fontId="23" fillId="0" borderId="19" xfId="0" applyNumberFormat="1" applyFont="1" applyBorder="1" applyAlignment="1">
      <alignment horizontal="center"/>
    </xf>
    <xf numFmtId="4" fontId="22" fillId="0" borderId="39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4" fontId="22" fillId="0" borderId="34" xfId="0" applyNumberFormat="1" applyFont="1" applyBorder="1" applyAlignment="1">
      <alignment horizontal="center"/>
    </xf>
    <xf numFmtId="4" fontId="22" fillId="0" borderId="23" xfId="0" applyNumberFormat="1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" fontId="22" fillId="37" borderId="39" xfId="0" applyNumberFormat="1" applyFont="1" applyFill="1" applyBorder="1" applyAlignment="1">
      <alignment horizontal="center"/>
    </xf>
    <xf numFmtId="4" fontId="22" fillId="37" borderId="40" xfId="0" applyNumberFormat="1" applyFont="1" applyFill="1" applyBorder="1" applyAlignment="1">
      <alignment horizontal="center"/>
    </xf>
    <xf numFmtId="4" fontId="22" fillId="37" borderId="34" xfId="0" applyNumberFormat="1" applyFont="1" applyFill="1" applyBorder="1" applyAlignment="1">
      <alignment horizontal="center"/>
    </xf>
    <xf numFmtId="4" fontId="22" fillId="37" borderId="23" xfId="0" applyNumberFormat="1" applyFont="1" applyFill="1" applyBorder="1" applyAlignment="1">
      <alignment horizontal="center"/>
    </xf>
    <xf numFmtId="4" fontId="22" fillId="38" borderId="39" xfId="0" applyNumberFormat="1" applyFont="1" applyFill="1" applyBorder="1" applyAlignment="1">
      <alignment horizontal="center"/>
    </xf>
    <xf numFmtId="4" fontId="22" fillId="38" borderId="40" xfId="0" applyNumberFormat="1" applyFont="1" applyFill="1" applyBorder="1" applyAlignment="1">
      <alignment horizontal="center"/>
    </xf>
    <xf numFmtId="4" fontId="22" fillId="38" borderId="34" xfId="0" applyNumberFormat="1" applyFont="1" applyFill="1" applyBorder="1" applyAlignment="1">
      <alignment horizontal="center"/>
    </xf>
    <xf numFmtId="4" fontId="22" fillId="38" borderId="23" xfId="0" applyNumberFormat="1" applyFont="1" applyFill="1" applyBorder="1" applyAlignment="1">
      <alignment horizontal="center"/>
    </xf>
    <xf numFmtId="4" fontId="22" fillId="0" borderId="39" xfId="0" applyNumberFormat="1" applyFont="1" applyFill="1" applyBorder="1" applyAlignment="1">
      <alignment horizontal="center"/>
    </xf>
    <xf numFmtId="4" fontId="22" fillId="0" borderId="40" xfId="0" applyNumberFormat="1" applyFont="1" applyFill="1" applyBorder="1" applyAlignment="1">
      <alignment horizontal="center"/>
    </xf>
    <xf numFmtId="4" fontId="22" fillId="0" borderId="34" xfId="0" applyNumberFormat="1" applyFont="1" applyFill="1" applyBorder="1" applyAlignment="1">
      <alignment horizontal="center"/>
    </xf>
    <xf numFmtId="4" fontId="22" fillId="0" borderId="23" xfId="0" applyNumberFormat="1" applyFont="1" applyFill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4" fontId="22" fillId="37" borderId="35" xfId="0" applyNumberFormat="1" applyFont="1" applyFill="1" applyBorder="1" applyAlignment="1">
      <alignment horizontal="center"/>
    </xf>
    <xf numFmtId="4" fontId="22" fillId="37" borderId="36" xfId="0" applyNumberFormat="1" applyFont="1" applyFill="1" applyBorder="1" applyAlignment="1">
      <alignment horizontal="center"/>
    </xf>
    <xf numFmtId="4" fontId="22" fillId="39" borderId="39" xfId="0" applyNumberFormat="1" applyFont="1" applyFill="1" applyBorder="1" applyAlignment="1">
      <alignment horizontal="center"/>
    </xf>
    <xf numFmtId="4" fontId="22" fillId="39" borderId="40" xfId="0" applyNumberFormat="1" applyFont="1" applyFill="1" applyBorder="1" applyAlignment="1">
      <alignment horizontal="center"/>
    </xf>
    <xf numFmtId="4" fontId="22" fillId="39" borderId="34" xfId="0" applyNumberFormat="1" applyFont="1" applyFill="1" applyBorder="1" applyAlignment="1">
      <alignment horizontal="center"/>
    </xf>
    <xf numFmtId="4" fontId="22" fillId="39" borderId="23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4" fontId="22" fillId="34" borderId="39" xfId="0" applyNumberFormat="1" applyFont="1" applyFill="1" applyBorder="1" applyAlignment="1">
      <alignment horizontal="center"/>
    </xf>
    <xf numFmtId="4" fontId="22" fillId="34" borderId="40" xfId="0" applyNumberFormat="1" applyFont="1" applyFill="1" applyBorder="1" applyAlignment="1">
      <alignment horizontal="center"/>
    </xf>
    <xf numFmtId="4" fontId="22" fillId="34" borderId="34" xfId="0" applyNumberFormat="1" applyFont="1" applyFill="1" applyBorder="1" applyAlignment="1">
      <alignment horizontal="center"/>
    </xf>
    <xf numFmtId="4" fontId="22" fillId="34" borderId="23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zoomScalePageLayoutView="0" workbookViewId="0" topLeftCell="A10">
      <selection activeCell="I19" sqref="I19"/>
    </sheetView>
  </sheetViews>
  <sheetFormatPr defaultColWidth="9.140625" defaultRowHeight="12.75"/>
  <cols>
    <col min="4" max="4" width="9.8515625" style="0" customWidth="1"/>
    <col min="5" max="5" width="9.7109375" style="86" customWidth="1"/>
    <col min="6" max="6" width="9.140625" style="1" customWidth="1"/>
    <col min="7" max="7" width="37.140625" style="0" customWidth="1"/>
    <col min="8" max="8" width="14.421875" style="0" customWidth="1"/>
    <col min="9" max="10" width="10.57421875" style="0" customWidth="1"/>
    <col min="11" max="11" width="14.00390625" style="0" customWidth="1"/>
    <col min="13" max="13" width="12.00390625" style="0" customWidth="1"/>
    <col min="14" max="14" width="12.7109375" style="0" bestFit="1" customWidth="1"/>
    <col min="15" max="15" width="10.140625" style="0" bestFit="1" customWidth="1"/>
  </cols>
  <sheetData>
    <row r="1" spans="4:11" ht="12.75">
      <c r="D1" s="314"/>
      <c r="E1" s="315"/>
      <c r="F1" s="315"/>
      <c r="G1" s="315"/>
      <c r="H1" s="315"/>
      <c r="I1" s="315"/>
      <c r="J1" s="315"/>
      <c r="K1" s="315"/>
    </row>
    <row r="2" spans="4:11" ht="15">
      <c r="D2" s="28"/>
      <c r="E2" s="75"/>
      <c r="F2" s="15"/>
      <c r="G2" s="15"/>
      <c r="H2" s="15"/>
      <c r="I2" s="15"/>
      <c r="J2" s="15"/>
      <c r="K2" s="15" t="s">
        <v>146</v>
      </c>
    </row>
    <row r="3" spans="2:12" ht="25.5" customHeight="1">
      <c r="B3" s="317" t="s">
        <v>247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</row>
    <row r="4" spans="1:11" ht="43.5" customHeight="1" thickBot="1">
      <c r="A4" s="316" t="s">
        <v>269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</row>
    <row r="5" spans="1:11" ht="75.75" thickBot="1">
      <c r="A5" s="98" t="s">
        <v>214</v>
      </c>
      <c r="B5" s="99" t="s">
        <v>215</v>
      </c>
      <c r="C5" s="100" t="s">
        <v>216</v>
      </c>
      <c r="D5" s="4" t="s">
        <v>211</v>
      </c>
      <c r="E5" s="76" t="s">
        <v>210</v>
      </c>
      <c r="F5" s="4" t="s">
        <v>38</v>
      </c>
      <c r="G5" s="4" t="s">
        <v>39</v>
      </c>
      <c r="H5" s="4" t="s">
        <v>240</v>
      </c>
      <c r="I5" s="4" t="s">
        <v>314</v>
      </c>
      <c r="J5" s="4" t="s">
        <v>322</v>
      </c>
      <c r="K5" s="4" t="s">
        <v>44</v>
      </c>
    </row>
    <row r="6" spans="1:11" ht="15.75" thickBot="1">
      <c r="A6" s="167">
        <v>1</v>
      </c>
      <c r="B6" s="163">
        <v>2</v>
      </c>
      <c r="C6" s="167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/>
      <c r="K6" s="3">
        <v>10</v>
      </c>
    </row>
    <row r="7" spans="1:11" ht="15.75">
      <c r="A7" s="103"/>
      <c r="B7" s="103"/>
      <c r="C7" s="104"/>
      <c r="D7" s="105"/>
      <c r="E7" s="77"/>
      <c r="F7" s="18"/>
      <c r="G7" s="18" t="s">
        <v>183</v>
      </c>
      <c r="H7" s="19">
        <f>H8+H11+H20+H22</f>
        <v>18775000</v>
      </c>
      <c r="I7" s="19">
        <f>I11+I20+I22</f>
        <v>34595000</v>
      </c>
      <c r="J7" s="207">
        <f>J8+J11+J20+J22</f>
        <v>133000</v>
      </c>
      <c r="K7" s="20">
        <f>K8+K11+K20+K22</f>
        <v>53503000</v>
      </c>
    </row>
    <row r="8" spans="1:11" ht="15.75">
      <c r="A8" s="101"/>
      <c r="B8" s="101"/>
      <c r="C8" s="102"/>
      <c r="D8" s="91"/>
      <c r="E8" s="78"/>
      <c r="F8" s="24">
        <v>410000</v>
      </c>
      <c r="G8" s="24" t="s">
        <v>45</v>
      </c>
      <c r="H8" s="25">
        <f>H9+H10</f>
        <v>950000</v>
      </c>
      <c r="I8" s="25">
        <f>I9+I10</f>
        <v>0</v>
      </c>
      <c r="J8" s="208">
        <f>J9+J10</f>
        <v>0</v>
      </c>
      <c r="K8" s="26">
        <f>H8+I8</f>
        <v>950000</v>
      </c>
    </row>
    <row r="9" spans="1:15" ht="25.5">
      <c r="A9" s="96"/>
      <c r="B9" s="96"/>
      <c r="C9" s="97"/>
      <c r="D9" s="92"/>
      <c r="E9" s="16">
        <v>305</v>
      </c>
      <c r="F9" s="7">
        <v>411000</v>
      </c>
      <c r="G9" s="7" t="s">
        <v>46</v>
      </c>
      <c r="H9" s="52">
        <v>800000</v>
      </c>
      <c r="I9" s="8">
        <v>0</v>
      </c>
      <c r="J9" s="209">
        <v>0</v>
      </c>
      <c r="K9" s="9">
        <f>H9+I9</f>
        <v>800000</v>
      </c>
      <c r="O9" s="125"/>
    </row>
    <row r="10" spans="1:15" ht="25.5">
      <c r="A10" s="96"/>
      <c r="B10" s="96"/>
      <c r="C10" s="97"/>
      <c r="D10" s="92"/>
      <c r="E10" s="16">
        <v>306</v>
      </c>
      <c r="F10" s="7">
        <v>412000</v>
      </c>
      <c r="G10" s="7" t="s">
        <v>0</v>
      </c>
      <c r="H10" s="52">
        <v>150000</v>
      </c>
      <c r="I10" s="8">
        <v>0</v>
      </c>
      <c r="J10" s="209">
        <v>0</v>
      </c>
      <c r="K10" s="9">
        <f>H10+I10</f>
        <v>150000</v>
      </c>
      <c r="O10" s="125"/>
    </row>
    <row r="11" spans="1:15" ht="12.75">
      <c r="A11" s="101"/>
      <c r="B11" s="101"/>
      <c r="C11" s="102"/>
      <c r="D11" s="107"/>
      <c r="E11" s="22"/>
      <c r="F11" s="24">
        <v>420000</v>
      </c>
      <c r="G11" s="24" t="s">
        <v>50</v>
      </c>
      <c r="H11" s="25">
        <f>H12+H13+H14+H15+H16+H17+H18+H19</f>
        <v>15725000</v>
      </c>
      <c r="I11" s="25">
        <f>I12+I13+I14+I15+I16+I17+I18+I19</f>
        <v>34095000</v>
      </c>
      <c r="J11" s="208">
        <f>J12+J13+J14+J15+J16+J17+J18+J19</f>
        <v>133000</v>
      </c>
      <c r="K11" s="26">
        <f>H11+I11+J11</f>
        <v>49953000</v>
      </c>
      <c r="O11" s="125"/>
    </row>
    <row r="12" spans="1:15" ht="12.75">
      <c r="A12" s="116"/>
      <c r="B12" s="116"/>
      <c r="C12" s="117"/>
      <c r="D12" s="113"/>
      <c r="E12" s="16">
        <v>307</v>
      </c>
      <c r="F12" s="7">
        <v>421000</v>
      </c>
      <c r="G12" s="7" t="s">
        <v>8</v>
      </c>
      <c r="H12" s="52">
        <v>2300000</v>
      </c>
      <c r="I12" s="52">
        <v>2700000</v>
      </c>
      <c r="J12" s="210">
        <v>0</v>
      </c>
      <c r="K12" s="9">
        <f>H12+I12+J12</f>
        <v>5000000</v>
      </c>
      <c r="O12" s="125"/>
    </row>
    <row r="13" spans="1:15" ht="12.75">
      <c r="A13" s="96"/>
      <c r="B13" s="96"/>
      <c r="C13" s="97"/>
      <c r="D13" s="92"/>
      <c r="E13" s="16">
        <v>308</v>
      </c>
      <c r="F13" s="7">
        <v>422000</v>
      </c>
      <c r="G13" s="7" t="s">
        <v>15</v>
      </c>
      <c r="H13" s="52"/>
      <c r="I13" s="52">
        <v>10280000</v>
      </c>
      <c r="J13" s="210">
        <v>100000</v>
      </c>
      <c r="K13" s="9">
        <f>H13+I13+J13</f>
        <v>10380000</v>
      </c>
      <c r="O13" s="125"/>
    </row>
    <row r="14" spans="1:18" ht="15">
      <c r="A14" s="96"/>
      <c r="B14" s="96"/>
      <c r="C14" s="97"/>
      <c r="D14" s="92"/>
      <c r="E14" s="16">
        <v>309</v>
      </c>
      <c r="F14" s="7">
        <v>423000</v>
      </c>
      <c r="G14" s="7" t="s">
        <v>190</v>
      </c>
      <c r="H14" s="52">
        <v>0</v>
      </c>
      <c r="I14" s="52">
        <v>0</v>
      </c>
      <c r="J14" s="210">
        <v>0</v>
      </c>
      <c r="K14" s="9">
        <f aca="true" t="shared" si="0" ref="K14:K19">H14+I14+J14</f>
        <v>0</v>
      </c>
      <c r="N14" s="179"/>
      <c r="O14" s="179"/>
      <c r="P14" s="62"/>
      <c r="Q14" s="179"/>
      <c r="R14" s="179"/>
    </row>
    <row r="15" spans="1:18" ht="15">
      <c r="A15" s="96"/>
      <c r="B15" s="96"/>
      <c r="C15" s="97"/>
      <c r="D15" s="92"/>
      <c r="E15" s="16">
        <v>309</v>
      </c>
      <c r="F15" s="7">
        <v>423000</v>
      </c>
      <c r="G15" s="7" t="s">
        <v>191</v>
      </c>
      <c r="H15" s="52">
        <v>8925000</v>
      </c>
      <c r="I15" s="52">
        <v>0</v>
      </c>
      <c r="J15" s="210">
        <v>0</v>
      </c>
      <c r="K15" s="9">
        <f t="shared" si="0"/>
        <v>8925000</v>
      </c>
      <c r="N15" s="179"/>
      <c r="O15" s="179"/>
      <c r="P15" s="62"/>
      <c r="Q15" s="179"/>
      <c r="R15" s="179"/>
    </row>
    <row r="16" spans="1:18" ht="15">
      <c r="A16" s="96"/>
      <c r="B16" s="96"/>
      <c r="C16" s="97"/>
      <c r="D16" s="94"/>
      <c r="E16" s="16">
        <v>309</v>
      </c>
      <c r="F16" s="7">
        <v>423000</v>
      </c>
      <c r="G16" s="7" t="s">
        <v>18</v>
      </c>
      <c r="H16" s="52"/>
      <c r="I16" s="52">
        <v>13200000</v>
      </c>
      <c r="J16" s="210">
        <v>33000</v>
      </c>
      <c r="K16" s="9">
        <f t="shared" si="0"/>
        <v>13233000</v>
      </c>
      <c r="N16" s="179"/>
      <c r="O16" s="179"/>
      <c r="P16" s="62"/>
      <c r="Q16" s="179"/>
      <c r="R16" s="179"/>
    </row>
    <row r="17" spans="1:18" ht="15">
      <c r="A17" s="96"/>
      <c r="B17" s="96"/>
      <c r="C17" s="97"/>
      <c r="D17" s="94"/>
      <c r="E17" s="16">
        <v>310</v>
      </c>
      <c r="F17" s="7">
        <v>424000</v>
      </c>
      <c r="G17" s="7" t="s">
        <v>26</v>
      </c>
      <c r="H17" s="52">
        <v>0</v>
      </c>
      <c r="I17" s="52">
        <v>800000</v>
      </c>
      <c r="J17" s="210">
        <v>0</v>
      </c>
      <c r="K17" s="9">
        <f t="shared" si="0"/>
        <v>800000</v>
      </c>
      <c r="N17" s="179"/>
      <c r="O17" s="179"/>
      <c r="P17" s="62"/>
      <c r="Q17" s="179"/>
      <c r="R17" s="179"/>
    </row>
    <row r="18" spans="1:18" ht="15">
      <c r="A18" s="96"/>
      <c r="B18" s="96"/>
      <c r="C18" s="97"/>
      <c r="D18" s="92"/>
      <c r="E18" s="16">
        <v>311</v>
      </c>
      <c r="F18" s="7">
        <v>425000</v>
      </c>
      <c r="G18" s="7" t="s">
        <v>51</v>
      </c>
      <c r="H18" s="52"/>
      <c r="I18" s="52">
        <v>1000000</v>
      </c>
      <c r="J18" s="210">
        <v>0</v>
      </c>
      <c r="K18" s="9">
        <f t="shared" si="0"/>
        <v>1000000</v>
      </c>
      <c r="N18" s="179"/>
      <c r="O18" s="179"/>
      <c r="P18" s="62"/>
      <c r="Q18" s="179"/>
      <c r="R18" s="179"/>
    </row>
    <row r="19" spans="1:18" ht="15">
      <c r="A19" s="116"/>
      <c r="B19" s="116"/>
      <c r="C19" s="117"/>
      <c r="D19" s="113"/>
      <c r="E19" s="16">
        <v>312</v>
      </c>
      <c r="F19" s="7">
        <v>426000</v>
      </c>
      <c r="G19" s="7" t="s">
        <v>31</v>
      </c>
      <c r="H19" s="52">
        <v>4500000</v>
      </c>
      <c r="I19" s="52">
        <v>6115000</v>
      </c>
      <c r="J19" s="210">
        <v>0</v>
      </c>
      <c r="K19" s="9">
        <f t="shared" si="0"/>
        <v>10615000</v>
      </c>
      <c r="N19" s="179"/>
      <c r="O19" s="179"/>
      <c r="P19" s="62"/>
      <c r="Q19" s="179"/>
      <c r="R19" s="179"/>
    </row>
    <row r="20" spans="1:18" ht="15.75">
      <c r="A20" s="101"/>
      <c r="B20" s="101"/>
      <c r="C20" s="102"/>
      <c r="D20" s="107"/>
      <c r="E20" s="78"/>
      <c r="F20" s="24">
        <v>480000</v>
      </c>
      <c r="G20" s="24" t="s">
        <v>52</v>
      </c>
      <c r="H20" s="25">
        <f>H21</f>
        <v>1800000</v>
      </c>
      <c r="I20" s="25">
        <f>I21</f>
        <v>500000</v>
      </c>
      <c r="J20" s="208">
        <f>J21</f>
        <v>0</v>
      </c>
      <c r="K20" s="42">
        <f>H20+I20</f>
        <v>2300000</v>
      </c>
      <c r="N20" s="179"/>
      <c r="O20" s="179"/>
      <c r="P20" s="62"/>
      <c r="Q20" s="179"/>
      <c r="R20" s="179"/>
    </row>
    <row r="21" spans="1:18" ht="15">
      <c r="A21" s="116"/>
      <c r="B21" s="116"/>
      <c r="C21" s="117"/>
      <c r="D21" s="113"/>
      <c r="E21" s="16">
        <v>313</v>
      </c>
      <c r="F21" s="7">
        <v>482000</v>
      </c>
      <c r="G21" s="7" t="s">
        <v>53</v>
      </c>
      <c r="H21" s="8">
        <v>1800000</v>
      </c>
      <c r="I21" s="8">
        <v>500000</v>
      </c>
      <c r="J21" s="209">
        <v>0</v>
      </c>
      <c r="K21" s="9">
        <f>H21+I21+J21</f>
        <v>2300000</v>
      </c>
      <c r="N21" s="179"/>
      <c r="O21" s="179"/>
      <c r="P21" s="62"/>
      <c r="Q21" s="179"/>
      <c r="R21" s="179"/>
    </row>
    <row r="22" spans="1:18" ht="15">
      <c r="A22" s="101"/>
      <c r="B22" s="101"/>
      <c r="C22" s="102"/>
      <c r="D22" s="107"/>
      <c r="E22" s="22"/>
      <c r="F22" s="24">
        <v>510000</v>
      </c>
      <c r="G22" s="24" t="s">
        <v>55</v>
      </c>
      <c r="H22" s="25">
        <f>H23</f>
        <v>300000</v>
      </c>
      <c r="I22" s="25">
        <f>I23</f>
        <v>0</v>
      </c>
      <c r="J22" s="208">
        <f>J23</f>
        <v>0</v>
      </c>
      <c r="K22" s="26">
        <f>SUM(H22:I22)</f>
        <v>300000</v>
      </c>
      <c r="N22" s="179"/>
      <c r="O22" s="179"/>
      <c r="P22" s="62"/>
      <c r="Q22" s="179"/>
      <c r="R22" s="179"/>
    </row>
    <row r="23" spans="1:18" ht="15">
      <c r="A23" s="116"/>
      <c r="B23" s="116"/>
      <c r="C23" s="116"/>
      <c r="D23" s="120"/>
      <c r="E23" s="16">
        <v>314</v>
      </c>
      <c r="F23" s="7">
        <v>512000</v>
      </c>
      <c r="G23" s="7" t="s">
        <v>35</v>
      </c>
      <c r="H23" s="8">
        <v>300000</v>
      </c>
      <c r="I23" s="8">
        <v>0</v>
      </c>
      <c r="J23" s="209">
        <v>0</v>
      </c>
      <c r="K23" s="9">
        <f>H23+I23+J23</f>
        <v>300000</v>
      </c>
      <c r="N23" s="179"/>
      <c r="O23" s="179"/>
      <c r="P23" s="62"/>
      <c r="Q23" s="179"/>
      <c r="R23" s="179"/>
    </row>
    <row r="24" spans="1:18" ht="15">
      <c r="A24" s="118"/>
      <c r="B24" s="118"/>
      <c r="C24" s="118"/>
      <c r="D24" s="119"/>
      <c r="E24" s="82"/>
      <c r="F24" s="10"/>
      <c r="G24" s="10"/>
      <c r="H24" s="10"/>
      <c r="I24" s="10"/>
      <c r="J24" s="10"/>
      <c r="K24" s="10"/>
      <c r="N24" s="179"/>
      <c r="O24" s="179"/>
      <c r="P24" s="62"/>
      <c r="Q24" s="179"/>
      <c r="R24" s="179"/>
    </row>
    <row r="25" spans="1:18" ht="15">
      <c r="A25" s="118"/>
      <c r="B25" s="118"/>
      <c r="C25" s="118"/>
      <c r="D25" s="119"/>
      <c r="E25" s="82"/>
      <c r="F25" s="10"/>
      <c r="G25" s="10"/>
      <c r="H25" s="10"/>
      <c r="I25" s="10"/>
      <c r="J25" s="10"/>
      <c r="K25" s="10"/>
      <c r="N25" s="179"/>
      <c r="O25" s="179"/>
      <c r="P25" s="62"/>
      <c r="Q25" s="179"/>
      <c r="R25" s="179"/>
    </row>
    <row r="26" spans="1:18" ht="15">
      <c r="A26" s="118"/>
      <c r="B26" s="118"/>
      <c r="C26" s="118"/>
      <c r="D26" s="119"/>
      <c r="E26" s="82"/>
      <c r="F26" s="10"/>
      <c r="G26" s="10"/>
      <c r="H26" s="10"/>
      <c r="I26" s="10"/>
      <c r="J26" s="10"/>
      <c r="K26" s="10"/>
      <c r="N26" s="179"/>
      <c r="O26" s="179"/>
      <c r="P26" s="62"/>
      <c r="Q26" s="179"/>
      <c r="R26" s="179"/>
    </row>
    <row r="27" spans="1:18" ht="15">
      <c r="A27" s="118"/>
      <c r="B27" s="118"/>
      <c r="C27" s="118"/>
      <c r="D27" s="119"/>
      <c r="E27" s="82"/>
      <c r="F27" s="10"/>
      <c r="G27" s="10"/>
      <c r="H27" s="10"/>
      <c r="I27" s="10"/>
      <c r="J27" s="10"/>
      <c r="K27" s="10"/>
      <c r="N27" s="179"/>
      <c r="O27" s="179"/>
      <c r="P27" s="62"/>
      <c r="Q27" s="179"/>
      <c r="R27" s="179"/>
    </row>
    <row r="28" spans="3:18" ht="15">
      <c r="C28" s="10"/>
      <c r="D28" s="10"/>
      <c r="E28" s="82"/>
      <c r="F28" s="10"/>
      <c r="G28" s="10"/>
      <c r="H28" s="10"/>
      <c r="I28" s="10"/>
      <c r="J28" s="10"/>
      <c r="K28" s="10"/>
      <c r="N28" s="179"/>
      <c r="O28" s="179"/>
      <c r="P28" s="62"/>
      <c r="Q28" s="179"/>
      <c r="R28" s="179"/>
    </row>
    <row r="29" spans="3:18" ht="15">
      <c r="C29" s="10"/>
      <c r="D29" s="10"/>
      <c r="E29" s="82"/>
      <c r="F29" s="10"/>
      <c r="G29" s="10"/>
      <c r="H29" s="10"/>
      <c r="I29" s="10"/>
      <c r="J29" s="10"/>
      <c r="K29" s="10"/>
      <c r="N29" s="179"/>
      <c r="O29" s="179"/>
      <c r="P29" s="62"/>
      <c r="Q29" s="179"/>
      <c r="R29" s="179"/>
    </row>
    <row r="30" spans="3:18" ht="18.75" thickBot="1">
      <c r="C30" s="10"/>
      <c r="D30" s="316" t="s">
        <v>270</v>
      </c>
      <c r="E30" s="316"/>
      <c r="F30" s="316"/>
      <c r="G30" s="316"/>
      <c r="H30" s="316"/>
      <c r="I30" s="316"/>
      <c r="J30" s="316"/>
      <c r="K30" s="316"/>
      <c r="N30" s="179"/>
      <c r="O30" s="179"/>
      <c r="P30" s="62"/>
      <c r="Q30" s="179"/>
      <c r="R30" s="179"/>
    </row>
    <row r="31" spans="1:18" ht="75.75" thickBot="1">
      <c r="A31" s="98" t="s">
        <v>214</v>
      </c>
      <c r="B31" s="99" t="s">
        <v>215</v>
      </c>
      <c r="C31" s="100" t="s">
        <v>216</v>
      </c>
      <c r="D31" s="12" t="s">
        <v>211</v>
      </c>
      <c r="E31" s="83" t="s">
        <v>210</v>
      </c>
      <c r="F31" s="4" t="s">
        <v>38</v>
      </c>
      <c r="G31" s="4" t="s">
        <v>39</v>
      </c>
      <c r="H31" s="4" t="s">
        <v>239</v>
      </c>
      <c r="I31" s="4" t="s">
        <v>314</v>
      </c>
      <c r="J31" s="4" t="s">
        <v>322</v>
      </c>
      <c r="K31" s="4" t="s">
        <v>44</v>
      </c>
      <c r="N31" s="179"/>
      <c r="O31" s="179"/>
      <c r="P31" s="62"/>
      <c r="Q31" s="179"/>
      <c r="R31" s="179"/>
    </row>
    <row r="32" spans="1:18" ht="15.75" thickBot="1">
      <c r="A32" s="164">
        <v>1</v>
      </c>
      <c r="B32" s="165">
        <v>2</v>
      </c>
      <c r="C32" s="166">
        <v>3</v>
      </c>
      <c r="D32" s="157">
        <v>4</v>
      </c>
      <c r="E32" s="158">
        <v>5</v>
      </c>
      <c r="F32" s="158">
        <v>6</v>
      </c>
      <c r="G32" s="158">
        <v>7</v>
      </c>
      <c r="H32" s="158">
        <v>8</v>
      </c>
      <c r="I32" s="158">
        <v>9</v>
      </c>
      <c r="J32" s="158">
        <v>10</v>
      </c>
      <c r="K32" s="158">
        <v>10</v>
      </c>
      <c r="M32" s="123"/>
      <c r="N32" s="179"/>
      <c r="O32" s="179"/>
      <c r="P32" s="62"/>
      <c r="Q32" s="179"/>
      <c r="R32" s="179"/>
    </row>
    <row r="33" spans="1:18" ht="15.75">
      <c r="A33" s="103"/>
      <c r="B33" s="137"/>
      <c r="C33" s="104"/>
      <c r="D33" s="89"/>
      <c r="E33" s="77"/>
      <c r="F33" s="18"/>
      <c r="G33" s="18" t="s">
        <v>176</v>
      </c>
      <c r="H33" s="19">
        <f>H34+H45+H123+H128</f>
        <v>18775000</v>
      </c>
      <c r="I33" s="19">
        <f>I35+I38+I46+I65+I75+I90+I97+I107+I124</f>
        <v>34595000</v>
      </c>
      <c r="J33" s="207">
        <f>J34+J45+J123</f>
        <v>133000</v>
      </c>
      <c r="K33" s="20">
        <f>H33+I33+J33</f>
        <v>53503000</v>
      </c>
      <c r="N33" s="62"/>
      <c r="O33" s="179"/>
      <c r="P33" s="62"/>
      <c r="Q33" s="179"/>
      <c r="R33" s="179"/>
    </row>
    <row r="34" spans="1:18" ht="15.75">
      <c r="A34" s="101"/>
      <c r="B34" s="101"/>
      <c r="C34" s="102"/>
      <c r="D34" s="21"/>
      <c r="E34" s="78"/>
      <c r="F34" s="24">
        <v>410000</v>
      </c>
      <c r="G34" s="24" t="s">
        <v>154</v>
      </c>
      <c r="H34" s="25">
        <f>H35+H38</f>
        <v>950000</v>
      </c>
      <c r="I34" s="25">
        <f>I35+I38</f>
        <v>0</v>
      </c>
      <c r="J34" s="208">
        <f>J35+J38</f>
        <v>0</v>
      </c>
      <c r="K34" s="26">
        <f>H34+I34+J34</f>
        <v>950000</v>
      </c>
      <c r="N34" s="62"/>
      <c r="O34" s="62"/>
      <c r="P34" s="62"/>
      <c r="Q34" s="179"/>
      <c r="R34" s="62"/>
    </row>
    <row r="35" spans="1:18" ht="25.5">
      <c r="A35" s="96"/>
      <c r="B35" s="96"/>
      <c r="C35" s="102"/>
      <c r="D35" s="21"/>
      <c r="E35" s="78"/>
      <c r="F35" s="24">
        <v>411000</v>
      </c>
      <c r="G35" s="24" t="s">
        <v>46</v>
      </c>
      <c r="H35" s="25">
        <f>H36</f>
        <v>800000</v>
      </c>
      <c r="I35" s="25">
        <f>I37</f>
        <v>0</v>
      </c>
      <c r="J35" s="208">
        <f>J36+J38</f>
        <v>0</v>
      </c>
      <c r="K35" s="26">
        <f>K37</f>
        <v>0</v>
      </c>
      <c r="N35" s="62"/>
      <c r="O35" s="62"/>
      <c r="P35" s="62"/>
      <c r="Q35" s="62"/>
      <c r="R35" s="62"/>
    </row>
    <row r="36" spans="1:18" ht="25.5">
      <c r="A36" s="96"/>
      <c r="B36" s="96"/>
      <c r="C36" s="102"/>
      <c r="D36" s="21"/>
      <c r="E36" s="78"/>
      <c r="F36" s="24">
        <v>411100</v>
      </c>
      <c r="G36" s="24" t="s">
        <v>46</v>
      </c>
      <c r="H36" s="25">
        <f>H37</f>
        <v>800000</v>
      </c>
      <c r="I36" s="25">
        <v>0</v>
      </c>
      <c r="J36" s="208">
        <f>J37</f>
        <v>0</v>
      </c>
      <c r="K36" s="26">
        <f>H36+I36</f>
        <v>800000</v>
      </c>
      <c r="N36" s="62"/>
      <c r="O36" s="62"/>
      <c r="P36" s="62"/>
      <c r="Q36" s="62"/>
      <c r="R36" s="62"/>
    </row>
    <row r="37" spans="1:18" ht="25.5">
      <c r="A37" s="101"/>
      <c r="B37" s="101"/>
      <c r="C37" s="117"/>
      <c r="D37" s="5"/>
      <c r="E37" s="79"/>
      <c r="F37" s="7">
        <v>411111</v>
      </c>
      <c r="G37" s="7" t="s">
        <v>46</v>
      </c>
      <c r="H37" s="37">
        <v>800000</v>
      </c>
      <c r="I37" s="8">
        <v>0</v>
      </c>
      <c r="J37" s="209">
        <v>0</v>
      </c>
      <c r="K37" s="9">
        <v>0</v>
      </c>
      <c r="N37" s="136"/>
      <c r="O37" s="136"/>
      <c r="P37" s="180"/>
      <c r="Q37" s="62"/>
      <c r="R37" s="62"/>
    </row>
    <row r="38" spans="1:18" ht="25.5">
      <c r="A38" s="101"/>
      <c r="B38" s="101"/>
      <c r="C38" s="102"/>
      <c r="D38" s="21"/>
      <c r="E38" s="78"/>
      <c r="F38" s="24">
        <v>412000</v>
      </c>
      <c r="G38" s="24" t="s">
        <v>0</v>
      </c>
      <c r="H38" s="25">
        <f>H39+H41+H43</f>
        <v>150000</v>
      </c>
      <c r="I38" s="25">
        <f>I39+I41+I43</f>
        <v>0</v>
      </c>
      <c r="J38" s="208">
        <f>J39+J41+J43</f>
        <v>0</v>
      </c>
      <c r="K38" s="26">
        <f>K39+K41+K43</f>
        <v>150000</v>
      </c>
      <c r="N38" s="62"/>
      <c r="O38" s="62"/>
      <c r="P38" s="62"/>
      <c r="Q38" s="62"/>
      <c r="R38" s="62"/>
    </row>
    <row r="39" spans="1:18" ht="25.5">
      <c r="A39" s="101"/>
      <c r="B39" s="101"/>
      <c r="C39" s="102"/>
      <c r="D39" s="21"/>
      <c r="E39" s="78"/>
      <c r="F39" s="24">
        <v>412100</v>
      </c>
      <c r="G39" s="24" t="s">
        <v>1</v>
      </c>
      <c r="H39" s="25">
        <f>H40</f>
        <v>80000</v>
      </c>
      <c r="I39" s="25">
        <f>I40</f>
        <v>0</v>
      </c>
      <c r="J39" s="208">
        <f>J40</f>
        <v>0</v>
      </c>
      <c r="K39" s="26">
        <f>K40</f>
        <v>80000</v>
      </c>
      <c r="N39" s="62"/>
      <c r="O39" s="62"/>
      <c r="P39" s="62"/>
      <c r="Q39" s="62"/>
      <c r="R39" s="62"/>
    </row>
    <row r="40" spans="1:11" ht="25.5">
      <c r="A40" s="96"/>
      <c r="B40" s="96"/>
      <c r="C40" s="97"/>
      <c r="D40" s="5"/>
      <c r="E40" s="79"/>
      <c r="F40" s="7">
        <v>412111</v>
      </c>
      <c r="G40" s="7" t="s">
        <v>1</v>
      </c>
      <c r="H40" s="37">
        <v>80000</v>
      </c>
      <c r="I40" s="8">
        <v>0</v>
      </c>
      <c r="J40" s="209">
        <v>0</v>
      </c>
      <c r="K40" s="9">
        <f>H40+I40</f>
        <v>80000</v>
      </c>
    </row>
    <row r="41" spans="1:11" ht="25.5">
      <c r="A41" s="101"/>
      <c r="B41" s="101"/>
      <c r="C41" s="102"/>
      <c r="D41" s="21"/>
      <c r="E41" s="78"/>
      <c r="F41" s="24">
        <v>412200</v>
      </c>
      <c r="G41" s="24" t="s">
        <v>2</v>
      </c>
      <c r="H41" s="25">
        <f>H42</f>
        <v>40000</v>
      </c>
      <c r="I41" s="25">
        <f>I42</f>
        <v>0</v>
      </c>
      <c r="J41" s="208">
        <f>J42</f>
        <v>0</v>
      </c>
      <c r="K41" s="26">
        <f>K42</f>
        <v>40000</v>
      </c>
    </row>
    <row r="42" spans="1:11" ht="25.5">
      <c r="A42" s="96"/>
      <c r="B42" s="96"/>
      <c r="C42" s="97"/>
      <c r="D42" s="5"/>
      <c r="E42" s="79"/>
      <c r="F42" s="7">
        <v>412211</v>
      </c>
      <c r="G42" s="7" t="s">
        <v>2</v>
      </c>
      <c r="H42" s="37">
        <v>40000</v>
      </c>
      <c r="I42" s="8">
        <v>0</v>
      </c>
      <c r="J42" s="209">
        <v>0</v>
      </c>
      <c r="K42" s="9">
        <f>H42+I42</f>
        <v>40000</v>
      </c>
    </row>
    <row r="43" spans="1:11" ht="15.75">
      <c r="A43" s="101"/>
      <c r="B43" s="101"/>
      <c r="C43" s="102"/>
      <c r="D43" s="21"/>
      <c r="E43" s="78"/>
      <c r="F43" s="24">
        <v>412300</v>
      </c>
      <c r="G43" s="24" t="s">
        <v>3</v>
      </c>
      <c r="H43" s="25">
        <f>H44</f>
        <v>30000</v>
      </c>
      <c r="I43" s="25">
        <f>I44</f>
        <v>0</v>
      </c>
      <c r="J43" s="208">
        <f>J44</f>
        <v>0</v>
      </c>
      <c r="K43" s="26">
        <f>K44</f>
        <v>30000</v>
      </c>
    </row>
    <row r="44" spans="1:11" ht="15.75">
      <c r="A44" s="96"/>
      <c r="B44" s="96"/>
      <c r="C44" s="97"/>
      <c r="D44" s="5"/>
      <c r="E44" s="79"/>
      <c r="F44" s="7">
        <v>412311</v>
      </c>
      <c r="G44" s="7" t="s">
        <v>3</v>
      </c>
      <c r="H44" s="37">
        <v>30000</v>
      </c>
      <c r="I44" s="8">
        <v>0</v>
      </c>
      <c r="J44" s="209">
        <v>0</v>
      </c>
      <c r="K44" s="9">
        <f>H44+I44</f>
        <v>30000</v>
      </c>
    </row>
    <row r="45" spans="1:11" ht="15.75">
      <c r="A45" s="121"/>
      <c r="B45" s="121"/>
      <c r="C45" s="111"/>
      <c r="D45" s="93"/>
      <c r="E45" s="78"/>
      <c r="F45" s="23">
        <v>420000</v>
      </c>
      <c r="G45" s="24" t="s">
        <v>177</v>
      </c>
      <c r="H45" s="25">
        <f>H46+H65+H75+H107</f>
        <v>15725000</v>
      </c>
      <c r="I45" s="25">
        <f>I46+I65+I85+I87+I75+I90+I97+I107</f>
        <v>45095000</v>
      </c>
      <c r="J45" s="208">
        <f>J46+J65+J75</f>
        <v>133000</v>
      </c>
      <c r="K45" s="26">
        <f>H45+I45</f>
        <v>60820000</v>
      </c>
    </row>
    <row r="46" spans="1:11" ht="15.75">
      <c r="A46" s="121"/>
      <c r="B46" s="121"/>
      <c r="C46" s="111"/>
      <c r="D46" s="93"/>
      <c r="E46" s="78"/>
      <c r="F46" s="23">
        <v>421000</v>
      </c>
      <c r="G46" s="24" t="s">
        <v>152</v>
      </c>
      <c r="H46" s="25">
        <f>H47+H50+H53+H57+H59+H63</f>
        <v>2300000</v>
      </c>
      <c r="I46" s="25">
        <f>I47+I50+I53+I57+I59+I63</f>
        <v>2700000</v>
      </c>
      <c r="J46" s="208">
        <f>J47+J50+J53+J57+J59+J63</f>
        <v>0</v>
      </c>
      <c r="K46" s="26">
        <f>K47+K50+K53+K57+K59+K63</f>
        <v>5000000</v>
      </c>
    </row>
    <row r="47" spans="1:11" ht="25.5">
      <c r="A47" s="121"/>
      <c r="B47" s="121"/>
      <c r="C47" s="111"/>
      <c r="D47" s="93"/>
      <c r="E47" s="78"/>
      <c r="F47" s="23">
        <v>421100</v>
      </c>
      <c r="G47" s="24" t="s">
        <v>9</v>
      </c>
      <c r="H47" s="25">
        <v>0</v>
      </c>
      <c r="I47" s="25">
        <f>I48+I49</f>
        <v>200000</v>
      </c>
      <c r="J47" s="208">
        <f>J48+J49</f>
        <v>0</v>
      </c>
      <c r="K47" s="26">
        <f>K48+K49</f>
        <v>200000</v>
      </c>
    </row>
    <row r="48" spans="1:11" ht="15.75">
      <c r="A48" s="2"/>
      <c r="B48" s="2"/>
      <c r="C48" s="110"/>
      <c r="D48" s="92"/>
      <c r="E48" s="79"/>
      <c r="F48" s="11">
        <v>421111</v>
      </c>
      <c r="G48" s="7" t="s">
        <v>69</v>
      </c>
      <c r="H48" s="52">
        <v>0</v>
      </c>
      <c r="I48" s="52">
        <v>100000</v>
      </c>
      <c r="J48" s="210">
        <v>0</v>
      </c>
      <c r="K48" s="9">
        <f>H48+I48</f>
        <v>100000</v>
      </c>
    </row>
    <row r="49" spans="1:11" ht="15.75">
      <c r="A49" s="2"/>
      <c r="B49" s="2"/>
      <c r="C49" s="110"/>
      <c r="D49" s="92"/>
      <c r="E49" s="79"/>
      <c r="F49" s="11">
        <v>421121</v>
      </c>
      <c r="G49" s="7" t="s">
        <v>70</v>
      </c>
      <c r="H49" s="52">
        <v>0</v>
      </c>
      <c r="I49" s="52">
        <v>100000</v>
      </c>
      <c r="J49" s="210">
        <v>0</v>
      </c>
      <c r="K49" s="9">
        <f>H49+I49</f>
        <v>100000</v>
      </c>
    </row>
    <row r="50" spans="1:11" ht="15.75">
      <c r="A50" s="121"/>
      <c r="B50" s="121"/>
      <c r="C50" s="111"/>
      <c r="D50" s="93"/>
      <c r="E50" s="78"/>
      <c r="F50" s="23">
        <v>421200</v>
      </c>
      <c r="G50" s="24" t="s">
        <v>10</v>
      </c>
      <c r="H50" s="25">
        <f>H51+H52</f>
        <v>1000000</v>
      </c>
      <c r="I50" s="25">
        <f>I51+I52</f>
        <v>0</v>
      </c>
      <c r="J50" s="208">
        <f>J51+J52</f>
        <v>0</v>
      </c>
      <c r="K50" s="26">
        <f>K51+K52</f>
        <v>1000000</v>
      </c>
    </row>
    <row r="51" spans="1:11" ht="15.75">
      <c r="A51" s="2"/>
      <c r="B51" s="2"/>
      <c r="C51" s="110"/>
      <c r="D51" s="92"/>
      <c r="E51" s="79"/>
      <c r="F51" s="11">
        <v>421211</v>
      </c>
      <c r="G51" s="7" t="s">
        <v>71</v>
      </c>
      <c r="H51" s="52">
        <v>900000</v>
      </c>
      <c r="I51" s="52">
        <v>0</v>
      </c>
      <c r="J51" s="210">
        <v>0</v>
      </c>
      <c r="K51" s="9">
        <f>H51+I51</f>
        <v>900000</v>
      </c>
    </row>
    <row r="52" spans="1:15" ht="15.75">
      <c r="A52" s="2"/>
      <c r="B52" s="2"/>
      <c r="C52" s="110"/>
      <c r="D52" s="92"/>
      <c r="E52" s="79"/>
      <c r="F52" s="11">
        <v>421221</v>
      </c>
      <c r="G52" s="7" t="s">
        <v>194</v>
      </c>
      <c r="H52" s="52">
        <v>100000</v>
      </c>
      <c r="I52" s="52">
        <v>0</v>
      </c>
      <c r="J52" s="210">
        <v>0</v>
      </c>
      <c r="K52" s="9">
        <v>100000</v>
      </c>
      <c r="M52" s="136"/>
      <c r="N52" s="136"/>
      <c r="O52" s="136"/>
    </row>
    <row r="53" spans="1:11" ht="15.75">
      <c r="A53" s="121"/>
      <c r="B53" s="121"/>
      <c r="C53" s="111"/>
      <c r="D53" s="93"/>
      <c r="E53" s="78"/>
      <c r="F53" s="23">
        <v>421300</v>
      </c>
      <c r="G53" s="24" t="s">
        <v>11</v>
      </c>
      <c r="H53" s="25">
        <f>H54+H55+H56</f>
        <v>800000</v>
      </c>
      <c r="I53" s="25">
        <f>I54+I55+I56</f>
        <v>0</v>
      </c>
      <c r="J53" s="208">
        <f>J54+J55+J56</f>
        <v>0</v>
      </c>
      <c r="K53" s="26">
        <f>K54+K55+K56</f>
        <v>800000</v>
      </c>
    </row>
    <row r="54" spans="1:11" ht="15.75">
      <c r="A54" s="2"/>
      <c r="B54" s="2"/>
      <c r="C54" s="110"/>
      <c r="D54" s="92"/>
      <c r="E54" s="79"/>
      <c r="F54" s="11">
        <v>421311</v>
      </c>
      <c r="G54" s="7" t="s">
        <v>76</v>
      </c>
      <c r="H54" s="52">
        <v>500000</v>
      </c>
      <c r="I54" s="52">
        <v>0</v>
      </c>
      <c r="J54" s="210">
        <v>0</v>
      </c>
      <c r="K54" s="9">
        <f>H54+I54</f>
        <v>500000</v>
      </c>
    </row>
    <row r="55" spans="1:11" ht="15.75">
      <c r="A55" s="2"/>
      <c r="B55" s="2"/>
      <c r="C55" s="110"/>
      <c r="D55" s="92"/>
      <c r="E55" s="79"/>
      <c r="F55" s="11">
        <v>421324</v>
      </c>
      <c r="G55" s="7" t="s">
        <v>80</v>
      </c>
      <c r="H55" s="52">
        <v>300000</v>
      </c>
      <c r="I55" s="52">
        <v>0</v>
      </c>
      <c r="J55" s="210">
        <v>0</v>
      </c>
      <c r="K55" s="9">
        <f>H55+I55</f>
        <v>300000</v>
      </c>
    </row>
    <row r="56" spans="1:11" ht="15.75">
      <c r="A56" s="2"/>
      <c r="B56" s="2"/>
      <c r="C56" s="110"/>
      <c r="D56" s="92"/>
      <c r="E56" s="79"/>
      <c r="F56" s="11">
        <v>421325</v>
      </c>
      <c r="G56" s="7" t="s">
        <v>81</v>
      </c>
      <c r="H56" s="52">
        <v>0</v>
      </c>
      <c r="I56" s="52">
        <v>0</v>
      </c>
      <c r="J56" s="210">
        <v>0</v>
      </c>
      <c r="K56" s="9">
        <v>0</v>
      </c>
    </row>
    <row r="57" spans="1:11" ht="15.75">
      <c r="A57" s="121"/>
      <c r="B57" s="121"/>
      <c r="C57" s="111"/>
      <c r="D57" s="93"/>
      <c r="E57" s="78"/>
      <c r="F57" s="23">
        <v>421400</v>
      </c>
      <c r="G57" s="24" t="s">
        <v>12</v>
      </c>
      <c r="H57" s="25">
        <f>H58</f>
        <v>300000</v>
      </c>
      <c r="I57" s="25">
        <f>I58</f>
        <v>0</v>
      </c>
      <c r="J57" s="208">
        <f>J58</f>
        <v>0</v>
      </c>
      <c r="K57" s="26">
        <f>K58</f>
        <v>300000</v>
      </c>
    </row>
    <row r="58" spans="1:11" ht="15.75">
      <c r="A58" s="2"/>
      <c r="B58" s="2"/>
      <c r="C58" s="110"/>
      <c r="D58" s="92"/>
      <c r="E58" s="79"/>
      <c r="F58" s="11">
        <v>421411</v>
      </c>
      <c r="G58" s="7" t="s">
        <v>82</v>
      </c>
      <c r="H58" s="52">
        <v>300000</v>
      </c>
      <c r="I58" s="52">
        <v>0</v>
      </c>
      <c r="J58" s="210">
        <v>0</v>
      </c>
      <c r="K58" s="9">
        <f>H58+I58+J58</f>
        <v>300000</v>
      </c>
    </row>
    <row r="59" spans="1:11" ht="15.75">
      <c r="A59" s="121"/>
      <c r="B59" s="121"/>
      <c r="C59" s="111"/>
      <c r="D59" s="93"/>
      <c r="E59" s="78"/>
      <c r="F59" s="23">
        <v>421500</v>
      </c>
      <c r="G59" s="24" t="s">
        <v>13</v>
      </c>
      <c r="H59" s="25">
        <f>H60+H62+H62+I62</f>
        <v>200000</v>
      </c>
      <c r="I59" s="25">
        <f>I60+I61+I62+L62</f>
        <v>0</v>
      </c>
      <c r="J59" s="208">
        <f>J60+J61+J62</f>
        <v>0</v>
      </c>
      <c r="K59" s="26">
        <f>K60+K61+K62</f>
        <v>200000</v>
      </c>
    </row>
    <row r="60" spans="1:11" ht="15.75">
      <c r="A60" s="2"/>
      <c r="B60" s="2"/>
      <c r="C60" s="110"/>
      <c r="D60" s="92"/>
      <c r="E60" s="79"/>
      <c r="F60" s="11">
        <v>421511</v>
      </c>
      <c r="G60" s="7" t="s">
        <v>86</v>
      </c>
      <c r="H60" s="52">
        <v>200000</v>
      </c>
      <c r="I60" s="8">
        <v>0</v>
      </c>
      <c r="J60" s="209">
        <v>0</v>
      </c>
      <c r="K60" s="9">
        <f>H60+I60</f>
        <v>200000</v>
      </c>
    </row>
    <row r="61" spans="1:11" ht="15.75">
      <c r="A61" s="2"/>
      <c r="B61" s="2"/>
      <c r="C61" s="110"/>
      <c r="D61" s="92"/>
      <c r="E61" s="79"/>
      <c r="F61" s="11">
        <v>421512</v>
      </c>
      <c r="G61" s="7" t="s">
        <v>87</v>
      </c>
      <c r="H61" s="8">
        <v>0</v>
      </c>
      <c r="I61" s="8">
        <v>0</v>
      </c>
      <c r="J61" s="209">
        <v>0</v>
      </c>
      <c r="K61" s="9">
        <f>H61+I61</f>
        <v>0</v>
      </c>
    </row>
    <row r="62" spans="1:11" ht="25.5">
      <c r="A62" s="2"/>
      <c r="B62" s="2"/>
      <c r="C62" s="110"/>
      <c r="D62" s="92"/>
      <c r="E62" s="79"/>
      <c r="F62" s="11">
        <v>421521</v>
      </c>
      <c r="G62" s="7" t="s">
        <v>88</v>
      </c>
      <c r="H62" s="8">
        <v>0</v>
      </c>
      <c r="I62" s="8">
        <v>0</v>
      </c>
      <c r="J62" s="209">
        <v>0</v>
      </c>
      <c r="K62" s="9">
        <f>H62+I62</f>
        <v>0</v>
      </c>
    </row>
    <row r="63" spans="1:11" ht="15.75">
      <c r="A63" s="121"/>
      <c r="B63" s="121"/>
      <c r="C63" s="111"/>
      <c r="D63" s="93"/>
      <c r="E63" s="78"/>
      <c r="F63" s="23">
        <v>421600</v>
      </c>
      <c r="G63" s="24" t="s">
        <v>14</v>
      </c>
      <c r="H63" s="25">
        <f>H64</f>
        <v>0</v>
      </c>
      <c r="I63" s="25">
        <f>I64</f>
        <v>2500000</v>
      </c>
      <c r="J63" s="208">
        <f>J64</f>
        <v>0</v>
      </c>
      <c r="K63" s="26">
        <f>K64</f>
        <v>2500000</v>
      </c>
    </row>
    <row r="64" spans="1:11" ht="25.5">
      <c r="A64" s="2"/>
      <c r="B64" s="2"/>
      <c r="C64" s="110"/>
      <c r="D64" s="92"/>
      <c r="E64" s="79"/>
      <c r="F64" s="11">
        <v>421626</v>
      </c>
      <c r="G64" s="7" t="s">
        <v>218</v>
      </c>
      <c r="H64" s="52">
        <v>0</v>
      </c>
      <c r="I64" s="37">
        <v>2500000</v>
      </c>
      <c r="J64" s="217">
        <v>0</v>
      </c>
      <c r="K64" s="9">
        <f>H64+I64</f>
        <v>2500000</v>
      </c>
    </row>
    <row r="65" spans="1:11" ht="36" customHeight="1">
      <c r="A65" s="121"/>
      <c r="B65" s="121"/>
      <c r="C65" s="111"/>
      <c r="D65" s="93"/>
      <c r="E65" s="78"/>
      <c r="F65" s="23">
        <v>422000</v>
      </c>
      <c r="G65" s="24" t="s">
        <v>151</v>
      </c>
      <c r="H65" s="25">
        <f>H66+H71+H73</f>
        <v>0</v>
      </c>
      <c r="I65" s="25">
        <f>I66+I71+I73</f>
        <v>10280000</v>
      </c>
      <c r="J65" s="208">
        <f>J66+J71+J73</f>
        <v>100000</v>
      </c>
      <c r="K65" s="26">
        <f>K66+K71+K73</f>
        <v>10380000</v>
      </c>
    </row>
    <row r="66" spans="1:11" ht="25.5">
      <c r="A66" s="121"/>
      <c r="B66" s="121"/>
      <c r="C66" s="111"/>
      <c r="D66" s="93"/>
      <c r="E66" s="78"/>
      <c r="F66" s="23">
        <v>422100</v>
      </c>
      <c r="G66" s="24" t="s">
        <v>16</v>
      </c>
      <c r="H66" s="25">
        <v>0</v>
      </c>
      <c r="I66" s="25">
        <f>I67+I68+I69+I70</f>
        <v>350000</v>
      </c>
      <c r="J66" s="208">
        <f>J67+J68+J69+J70</f>
        <v>0</v>
      </c>
      <c r="K66" s="26">
        <f>K67+K68+K69+K70</f>
        <v>350000</v>
      </c>
    </row>
    <row r="67" spans="1:15" ht="25.5">
      <c r="A67" s="2"/>
      <c r="B67" s="2"/>
      <c r="C67" s="110"/>
      <c r="D67" s="92"/>
      <c r="E67" s="79"/>
      <c r="F67" s="11">
        <v>422111</v>
      </c>
      <c r="G67" s="7" t="s">
        <v>91</v>
      </c>
      <c r="H67" s="8">
        <v>0</v>
      </c>
      <c r="I67" s="52">
        <v>300000</v>
      </c>
      <c r="J67" s="210">
        <v>0</v>
      </c>
      <c r="K67" s="9">
        <f>H67+I67</f>
        <v>300000</v>
      </c>
      <c r="N67" s="136"/>
      <c r="O67" s="136"/>
    </row>
    <row r="68" spans="1:11" ht="25.5">
      <c r="A68" s="2"/>
      <c r="B68" s="2"/>
      <c r="C68" s="110"/>
      <c r="D68" s="92"/>
      <c r="E68" s="79"/>
      <c r="F68" s="11">
        <v>422121</v>
      </c>
      <c r="G68" s="7" t="s">
        <v>92</v>
      </c>
      <c r="H68" s="8">
        <v>0</v>
      </c>
      <c r="I68" s="52">
        <v>50000</v>
      </c>
      <c r="J68" s="210">
        <v>0</v>
      </c>
      <c r="K68" s="9">
        <f>H68+I68</f>
        <v>50000</v>
      </c>
    </row>
    <row r="69" spans="1:11" ht="25.5">
      <c r="A69" s="2"/>
      <c r="B69" s="2"/>
      <c r="C69" s="110"/>
      <c r="D69" s="92"/>
      <c r="E69" s="79"/>
      <c r="F69" s="11">
        <v>422131</v>
      </c>
      <c r="G69" s="7" t="s">
        <v>93</v>
      </c>
      <c r="H69" s="8">
        <v>0</v>
      </c>
      <c r="I69" s="52">
        <v>0</v>
      </c>
      <c r="J69" s="210">
        <v>0</v>
      </c>
      <c r="K69" s="9">
        <f>H69+I69</f>
        <v>0</v>
      </c>
    </row>
    <row r="70" spans="1:11" ht="15.75">
      <c r="A70" s="2"/>
      <c r="B70" s="2"/>
      <c r="C70" s="110"/>
      <c r="D70" s="92"/>
      <c r="E70" s="79"/>
      <c r="F70" s="11">
        <v>422191</v>
      </c>
      <c r="G70" s="7" t="s">
        <v>94</v>
      </c>
      <c r="H70" s="8">
        <v>0</v>
      </c>
      <c r="I70" s="52">
        <v>0</v>
      </c>
      <c r="J70" s="210">
        <v>0</v>
      </c>
      <c r="K70" s="9">
        <f>H70+I70</f>
        <v>0</v>
      </c>
    </row>
    <row r="71" spans="1:11" ht="25.5">
      <c r="A71" s="121"/>
      <c r="B71" s="121"/>
      <c r="C71" s="111"/>
      <c r="D71" s="93"/>
      <c r="E71" s="78"/>
      <c r="F71" s="23">
        <v>422200</v>
      </c>
      <c r="G71" s="24" t="s">
        <v>97</v>
      </c>
      <c r="H71" s="25">
        <f>H72</f>
        <v>0</v>
      </c>
      <c r="I71" s="25">
        <f>I72</f>
        <v>9930000</v>
      </c>
      <c r="J71" s="208">
        <f>J72</f>
        <v>100000</v>
      </c>
      <c r="K71" s="26">
        <f>K72</f>
        <v>10030000</v>
      </c>
    </row>
    <row r="72" spans="1:11" ht="25.5">
      <c r="A72" s="2"/>
      <c r="B72" s="2"/>
      <c r="C72" s="110"/>
      <c r="D72" s="92"/>
      <c r="E72" s="79"/>
      <c r="F72" s="11">
        <v>422211</v>
      </c>
      <c r="G72" s="7" t="s">
        <v>98</v>
      </c>
      <c r="H72" s="8">
        <v>0</v>
      </c>
      <c r="I72" s="52">
        <v>9930000</v>
      </c>
      <c r="J72" s="210">
        <v>100000</v>
      </c>
      <c r="K72" s="9">
        <f>H72+I72+J72</f>
        <v>10030000</v>
      </c>
    </row>
    <row r="73" spans="1:11" ht="25.5">
      <c r="A73" s="121"/>
      <c r="B73" s="121"/>
      <c r="C73" s="111"/>
      <c r="D73" s="93"/>
      <c r="E73" s="78"/>
      <c r="F73" s="23">
        <v>422300</v>
      </c>
      <c r="G73" s="24" t="s">
        <v>17</v>
      </c>
      <c r="H73" s="31">
        <f>H74</f>
        <v>0</v>
      </c>
      <c r="I73" s="29">
        <f>I74</f>
        <v>0</v>
      </c>
      <c r="J73" s="211">
        <f>J74</f>
        <v>0</v>
      </c>
      <c r="K73" s="26">
        <f>H73+I73+J73</f>
        <v>0</v>
      </c>
    </row>
    <row r="74" spans="1:11" ht="15.75">
      <c r="A74" s="2"/>
      <c r="B74" s="2"/>
      <c r="C74" s="110"/>
      <c r="D74" s="92"/>
      <c r="E74" s="79"/>
      <c r="F74" s="11">
        <v>422391</v>
      </c>
      <c r="G74" s="7" t="s">
        <v>99</v>
      </c>
      <c r="H74" s="32">
        <v>0</v>
      </c>
      <c r="I74" s="30">
        <v>0</v>
      </c>
      <c r="J74" s="212">
        <v>0</v>
      </c>
      <c r="K74" s="9">
        <f>H74+I74+J74</f>
        <v>0</v>
      </c>
    </row>
    <row r="75" spans="1:11" ht="15.75">
      <c r="A75" s="121"/>
      <c r="B75" s="121"/>
      <c r="C75" s="111"/>
      <c r="D75" s="93"/>
      <c r="E75" s="78"/>
      <c r="F75" s="23">
        <v>423000</v>
      </c>
      <c r="G75" s="24" t="s">
        <v>150</v>
      </c>
      <c r="H75" s="25">
        <f>H77+H79+H87</f>
        <v>8925000</v>
      </c>
      <c r="I75" s="25">
        <f>I77+I81+I83+I85+I87</f>
        <v>13200000</v>
      </c>
      <c r="J75" s="208">
        <f>J77+J79+J81+J83+J85+J87</f>
        <v>33000</v>
      </c>
      <c r="K75" s="26">
        <f>K76+K81+K83+K85</f>
        <v>13233000</v>
      </c>
    </row>
    <row r="76" spans="1:11" ht="15.75">
      <c r="A76" s="121"/>
      <c r="B76" s="121"/>
      <c r="C76" s="111"/>
      <c r="D76" s="93"/>
      <c r="E76" s="78"/>
      <c r="F76" s="23">
        <v>4230000</v>
      </c>
      <c r="G76" s="24" t="s">
        <v>18</v>
      </c>
      <c r="H76" s="25">
        <f>H77</f>
        <v>0</v>
      </c>
      <c r="I76" s="25">
        <f>I77</f>
        <v>100000</v>
      </c>
      <c r="J76" s="208"/>
      <c r="K76" s="26">
        <f>K77</f>
        <v>100000</v>
      </c>
    </row>
    <row r="77" spans="1:11" ht="15.75">
      <c r="A77" s="121"/>
      <c r="B77" s="121"/>
      <c r="C77" s="111"/>
      <c r="D77" s="93"/>
      <c r="E77" s="78"/>
      <c r="F77" s="23">
        <v>423100</v>
      </c>
      <c r="G77" s="24" t="s">
        <v>19</v>
      </c>
      <c r="H77" s="25">
        <f>H78</f>
        <v>0</v>
      </c>
      <c r="I77" s="25">
        <f>I78</f>
        <v>100000</v>
      </c>
      <c r="J77" s="208">
        <f>J78</f>
        <v>0</v>
      </c>
      <c r="K77" s="26">
        <f>K78</f>
        <v>100000</v>
      </c>
    </row>
    <row r="78" spans="1:11" ht="15.75">
      <c r="A78" s="2"/>
      <c r="B78" s="2"/>
      <c r="C78" s="110"/>
      <c r="D78" s="92"/>
      <c r="E78" s="79"/>
      <c r="F78" s="11">
        <v>423191</v>
      </c>
      <c r="G78" s="7" t="s">
        <v>234</v>
      </c>
      <c r="H78" s="8">
        <v>0</v>
      </c>
      <c r="I78" s="52">
        <v>100000</v>
      </c>
      <c r="J78" s="210">
        <v>0</v>
      </c>
      <c r="K78" s="9">
        <f>H78+I78</f>
        <v>100000</v>
      </c>
    </row>
    <row r="79" spans="1:11" ht="15.75">
      <c r="A79" s="2"/>
      <c r="B79" s="2"/>
      <c r="C79" s="115"/>
      <c r="D79" s="107"/>
      <c r="E79" s="85"/>
      <c r="F79" s="44">
        <v>423400</v>
      </c>
      <c r="G79" s="40" t="s">
        <v>22</v>
      </c>
      <c r="H79" s="45">
        <f>H80</f>
        <v>150000</v>
      </c>
      <c r="I79" s="45">
        <f>I80</f>
        <v>0</v>
      </c>
      <c r="J79" s="213">
        <f>J80</f>
        <v>0</v>
      </c>
      <c r="K79" s="42">
        <f>K80</f>
        <v>150000</v>
      </c>
    </row>
    <row r="80" spans="1:11" ht="25.5">
      <c r="A80" s="2"/>
      <c r="B80" s="2"/>
      <c r="C80" s="110"/>
      <c r="D80" s="92"/>
      <c r="E80" s="79"/>
      <c r="F80" s="11">
        <v>423444</v>
      </c>
      <c r="G80" s="7" t="s">
        <v>320</v>
      </c>
      <c r="H80" s="8">
        <v>150000</v>
      </c>
      <c r="I80" s="52">
        <v>0</v>
      </c>
      <c r="J80" s="210">
        <v>0</v>
      </c>
      <c r="K80" s="9">
        <f>H80+I80+J80</f>
        <v>150000</v>
      </c>
    </row>
    <row r="81" spans="1:11" ht="15.75">
      <c r="A81" s="2"/>
      <c r="B81" s="2"/>
      <c r="C81" s="198"/>
      <c r="D81" s="95"/>
      <c r="E81" s="80"/>
      <c r="F81" s="44">
        <v>423500</v>
      </c>
      <c r="G81" s="40" t="s">
        <v>107</v>
      </c>
      <c r="H81" s="45">
        <f>H82</f>
        <v>0</v>
      </c>
      <c r="I81" s="45">
        <f>I82</f>
        <v>2000000</v>
      </c>
      <c r="J81" s="213">
        <f>J82</f>
        <v>0</v>
      </c>
      <c r="K81" s="42">
        <f>K82</f>
        <v>2000000</v>
      </c>
    </row>
    <row r="82" spans="1:11" ht="15.75">
      <c r="A82" s="2"/>
      <c r="B82" s="2"/>
      <c r="C82" s="110"/>
      <c r="D82" s="92"/>
      <c r="E82" s="79"/>
      <c r="F82" s="11">
        <v>423599</v>
      </c>
      <c r="G82" s="7" t="s">
        <v>107</v>
      </c>
      <c r="H82" s="8">
        <v>0</v>
      </c>
      <c r="I82" s="52">
        <v>2000000</v>
      </c>
      <c r="J82" s="210">
        <v>0</v>
      </c>
      <c r="K82" s="9">
        <f>H82+I82</f>
        <v>2000000</v>
      </c>
    </row>
    <row r="83" spans="1:11" ht="15.75">
      <c r="A83" s="2"/>
      <c r="B83" s="2"/>
      <c r="C83" s="115"/>
      <c r="D83" s="107"/>
      <c r="E83" s="85"/>
      <c r="F83" s="44">
        <v>423700</v>
      </c>
      <c r="G83" s="40" t="s">
        <v>24</v>
      </c>
      <c r="H83" s="45">
        <f>H84</f>
        <v>0</v>
      </c>
      <c r="I83" s="45">
        <f>I84</f>
        <v>100000</v>
      </c>
      <c r="J83" s="213">
        <f>J84</f>
        <v>33000</v>
      </c>
      <c r="K83" s="42">
        <f>H83+I83+J83</f>
        <v>133000</v>
      </c>
    </row>
    <row r="84" spans="1:11" ht="15.75">
      <c r="A84" s="2"/>
      <c r="B84" s="2"/>
      <c r="C84" s="160"/>
      <c r="D84" s="161"/>
      <c r="E84" s="205"/>
      <c r="F84" s="159">
        <v>423711</v>
      </c>
      <c r="G84" s="206" t="s">
        <v>24</v>
      </c>
      <c r="H84" s="52">
        <v>0</v>
      </c>
      <c r="I84" s="52">
        <v>100000</v>
      </c>
      <c r="J84" s="210">
        <v>33000</v>
      </c>
      <c r="K84" s="134">
        <f>H84+I84+J84</f>
        <v>133000</v>
      </c>
    </row>
    <row r="85" spans="1:11" ht="25.5">
      <c r="A85" s="2"/>
      <c r="B85" s="2"/>
      <c r="C85" s="115"/>
      <c r="D85" s="107"/>
      <c r="E85" s="80"/>
      <c r="F85" s="44">
        <v>423900</v>
      </c>
      <c r="G85" s="24" t="s">
        <v>179</v>
      </c>
      <c r="H85" s="45">
        <f>H86</f>
        <v>0</v>
      </c>
      <c r="I85" s="45">
        <f>I86</f>
        <v>11000000</v>
      </c>
      <c r="J85" s="213">
        <f>J86</f>
        <v>0</v>
      </c>
      <c r="K85" s="42">
        <f>K86</f>
        <v>11000000</v>
      </c>
    </row>
    <row r="86" spans="1:11" ht="15.75">
      <c r="A86" s="2"/>
      <c r="B86" s="2"/>
      <c r="C86" s="110"/>
      <c r="D86" s="92"/>
      <c r="E86" s="79"/>
      <c r="F86" s="11">
        <v>423911</v>
      </c>
      <c r="G86" s="7" t="s">
        <v>25</v>
      </c>
      <c r="H86" s="8">
        <v>0</v>
      </c>
      <c r="I86" s="52">
        <v>11000000</v>
      </c>
      <c r="J86" s="210">
        <v>0</v>
      </c>
      <c r="K86" s="9">
        <f>H86+I86</f>
        <v>11000000</v>
      </c>
    </row>
    <row r="87" spans="1:14" ht="15.75">
      <c r="A87" s="121"/>
      <c r="B87" s="121"/>
      <c r="C87" s="111"/>
      <c r="D87" s="93"/>
      <c r="E87" s="78"/>
      <c r="F87" s="23">
        <v>423900</v>
      </c>
      <c r="G87" s="40" t="s">
        <v>178</v>
      </c>
      <c r="H87" s="25">
        <f>H88</f>
        <v>8775000</v>
      </c>
      <c r="I87" s="25">
        <f>I88+I89</f>
        <v>0</v>
      </c>
      <c r="J87" s="208">
        <f>J88+J89</f>
        <v>0</v>
      </c>
      <c r="K87" s="26">
        <f>H87+I87+J87</f>
        <v>8775000</v>
      </c>
      <c r="N87" s="125"/>
    </row>
    <row r="88" spans="1:14" ht="15.75">
      <c r="A88" s="2"/>
      <c r="B88" s="2"/>
      <c r="C88" s="110"/>
      <c r="D88" s="92"/>
      <c r="E88" s="79"/>
      <c r="F88" s="11">
        <v>423911</v>
      </c>
      <c r="G88" s="7" t="s">
        <v>25</v>
      </c>
      <c r="H88" s="52">
        <v>8775000</v>
      </c>
      <c r="I88" s="52">
        <v>0</v>
      </c>
      <c r="J88" s="210">
        <v>0</v>
      </c>
      <c r="K88" s="9">
        <f>H88+I88</f>
        <v>8775000</v>
      </c>
      <c r="M88" s="136"/>
      <c r="N88" s="136"/>
    </row>
    <row r="89" spans="1:14" ht="15.75">
      <c r="A89" s="2"/>
      <c r="B89" s="2"/>
      <c r="C89" s="110"/>
      <c r="D89" s="92"/>
      <c r="E89" s="79"/>
      <c r="F89" s="11">
        <v>423711</v>
      </c>
      <c r="G89" s="7" t="s">
        <v>311</v>
      </c>
      <c r="H89" s="8">
        <v>0</v>
      </c>
      <c r="I89" s="52">
        <v>0</v>
      </c>
      <c r="J89" s="210">
        <v>0</v>
      </c>
      <c r="K89" s="9">
        <f>H89+I89</f>
        <v>0</v>
      </c>
      <c r="M89" s="136"/>
      <c r="N89" s="136"/>
    </row>
    <row r="90" spans="1:11" ht="15.75">
      <c r="A90" s="121"/>
      <c r="B90" s="121"/>
      <c r="C90" s="111"/>
      <c r="D90" s="93"/>
      <c r="E90" s="78"/>
      <c r="F90" s="23">
        <v>424000</v>
      </c>
      <c r="G90" s="24" t="s">
        <v>163</v>
      </c>
      <c r="H90" s="25">
        <f>H91+H95</f>
        <v>0</v>
      </c>
      <c r="I90" s="25">
        <f>I91+I95</f>
        <v>800000</v>
      </c>
      <c r="J90" s="208">
        <f>J91+J95</f>
        <v>0</v>
      </c>
      <c r="K90" s="26">
        <f>K91+K95</f>
        <v>800000</v>
      </c>
    </row>
    <row r="91" spans="1:11" ht="15.75">
      <c r="A91" s="121"/>
      <c r="B91" s="121"/>
      <c r="C91" s="111"/>
      <c r="D91" s="93"/>
      <c r="E91" s="78"/>
      <c r="F91" s="23">
        <v>424300</v>
      </c>
      <c r="G91" s="24" t="s">
        <v>27</v>
      </c>
      <c r="H91" s="25">
        <f>H92+H93</f>
        <v>0</v>
      </c>
      <c r="I91" s="25">
        <f>I92+I93</f>
        <v>300000</v>
      </c>
      <c r="J91" s="208">
        <f>J92+J93+J94</f>
        <v>0</v>
      </c>
      <c r="K91" s="26">
        <f>H91+I91</f>
        <v>300000</v>
      </c>
    </row>
    <row r="92" spans="1:14" ht="15.75">
      <c r="A92" s="2"/>
      <c r="B92" s="2"/>
      <c r="C92" s="110"/>
      <c r="D92" s="92"/>
      <c r="E92" s="79"/>
      <c r="F92" s="11">
        <v>424311</v>
      </c>
      <c r="G92" s="7" t="s">
        <v>111</v>
      </c>
      <c r="H92" s="52">
        <v>0</v>
      </c>
      <c r="I92" s="52">
        <v>200000</v>
      </c>
      <c r="J92" s="210">
        <v>0</v>
      </c>
      <c r="K92" s="9">
        <f>H92+I92</f>
        <v>200000</v>
      </c>
      <c r="N92" s="125"/>
    </row>
    <row r="93" spans="1:14" ht="15.75">
      <c r="A93" s="2"/>
      <c r="B93" s="2"/>
      <c r="C93" s="110"/>
      <c r="D93" s="92"/>
      <c r="E93" s="79"/>
      <c r="F93" s="11">
        <v>424331</v>
      </c>
      <c r="G93" s="7" t="s">
        <v>180</v>
      </c>
      <c r="H93" s="52">
        <v>0</v>
      </c>
      <c r="I93" s="52">
        <v>100000</v>
      </c>
      <c r="J93" s="210">
        <v>0</v>
      </c>
      <c r="K93" s="9">
        <f>H93+I93</f>
        <v>100000</v>
      </c>
      <c r="N93" s="125"/>
    </row>
    <row r="94" spans="1:14" ht="15.75">
      <c r="A94" s="2"/>
      <c r="B94" s="2"/>
      <c r="C94" s="110"/>
      <c r="D94" s="92"/>
      <c r="E94" s="79"/>
      <c r="F94" s="11">
        <v>424351</v>
      </c>
      <c r="G94" s="140" t="s">
        <v>222</v>
      </c>
      <c r="H94" s="52">
        <v>0</v>
      </c>
      <c r="I94" s="52">
        <v>0</v>
      </c>
      <c r="J94" s="210">
        <v>0</v>
      </c>
      <c r="K94" s="9">
        <f>H94+I94</f>
        <v>0</v>
      </c>
      <c r="N94" s="125"/>
    </row>
    <row r="95" spans="1:11" ht="15.75">
      <c r="A95" s="121"/>
      <c r="B95" s="121"/>
      <c r="C95" s="111"/>
      <c r="D95" s="93"/>
      <c r="E95" s="78"/>
      <c r="F95" s="23">
        <v>424900</v>
      </c>
      <c r="G95" s="24" t="s">
        <v>28</v>
      </c>
      <c r="H95" s="25">
        <f>H96</f>
        <v>0</v>
      </c>
      <c r="I95" s="25">
        <f>I96</f>
        <v>500000</v>
      </c>
      <c r="J95" s="208">
        <f>J96</f>
        <v>0</v>
      </c>
      <c r="K95" s="26">
        <f>K96</f>
        <v>500000</v>
      </c>
    </row>
    <row r="96" spans="1:14" ht="15.75">
      <c r="A96" s="2"/>
      <c r="B96" s="2"/>
      <c r="C96" s="110"/>
      <c r="D96" s="92"/>
      <c r="E96" s="79"/>
      <c r="F96" s="11">
        <v>424911</v>
      </c>
      <c r="G96" s="7" t="s">
        <v>28</v>
      </c>
      <c r="H96" s="52">
        <v>0</v>
      </c>
      <c r="I96" s="52">
        <v>500000</v>
      </c>
      <c r="J96" s="210">
        <v>0</v>
      </c>
      <c r="K96" s="9">
        <f>H96+I96</f>
        <v>500000</v>
      </c>
      <c r="N96" s="125"/>
    </row>
    <row r="97" spans="1:11" ht="25.5">
      <c r="A97" s="121"/>
      <c r="B97" s="121"/>
      <c r="C97" s="111"/>
      <c r="D97" s="93"/>
      <c r="E97" s="78"/>
      <c r="F97" s="23">
        <v>425000</v>
      </c>
      <c r="G97" s="24" t="s">
        <v>181</v>
      </c>
      <c r="H97" s="25">
        <f>H98+H104</f>
        <v>0</v>
      </c>
      <c r="I97" s="25">
        <f>I98+I104</f>
        <v>1000000</v>
      </c>
      <c r="J97" s="208">
        <f>J98+J104</f>
        <v>0</v>
      </c>
      <c r="K97" s="26">
        <f>K98</f>
        <v>500000</v>
      </c>
    </row>
    <row r="98" spans="1:11" ht="25.5">
      <c r="A98" s="121"/>
      <c r="B98" s="121"/>
      <c r="C98" s="111"/>
      <c r="D98" s="93"/>
      <c r="E98" s="78"/>
      <c r="F98" s="23">
        <v>425100</v>
      </c>
      <c r="G98" s="24" t="s">
        <v>29</v>
      </c>
      <c r="H98" s="25">
        <f>H99+H100+H101+H102+H103</f>
        <v>0</v>
      </c>
      <c r="I98" s="25">
        <f>I99+I100+I102+I103</f>
        <v>500000</v>
      </c>
      <c r="J98" s="208">
        <f>J99+J100+J101+J102+J103</f>
        <v>0</v>
      </c>
      <c r="K98" s="26">
        <f>K99+K100+K102+K103</f>
        <v>500000</v>
      </c>
    </row>
    <row r="99" spans="1:11" ht="15.75">
      <c r="A99" s="2"/>
      <c r="B99" s="2"/>
      <c r="C99" s="110"/>
      <c r="D99" s="92"/>
      <c r="E99" s="79"/>
      <c r="F99" s="11">
        <v>425113</v>
      </c>
      <c r="G99" s="7" t="s">
        <v>114</v>
      </c>
      <c r="H99" s="52">
        <v>0</v>
      </c>
      <c r="I99" s="52">
        <v>0</v>
      </c>
      <c r="J99" s="210">
        <v>0</v>
      </c>
      <c r="K99" s="9">
        <f>H99+I99</f>
        <v>0</v>
      </c>
    </row>
    <row r="100" spans="1:11" ht="15.75">
      <c r="A100" s="2"/>
      <c r="B100" s="2"/>
      <c r="C100" s="110"/>
      <c r="D100" s="92"/>
      <c r="E100" s="79"/>
      <c r="F100" s="11">
        <v>425115</v>
      </c>
      <c r="G100" s="7" t="s">
        <v>189</v>
      </c>
      <c r="H100" s="52">
        <v>0</v>
      </c>
      <c r="I100" s="52">
        <v>300000</v>
      </c>
      <c r="J100" s="210">
        <v>0</v>
      </c>
      <c r="K100" s="9">
        <f>H100+I100</f>
        <v>300000</v>
      </c>
    </row>
    <row r="101" spans="1:11" ht="15.75">
      <c r="A101" s="2"/>
      <c r="B101" s="2"/>
      <c r="C101" s="110"/>
      <c r="D101" s="92"/>
      <c r="E101" s="79"/>
      <c r="F101" s="11">
        <v>425116</v>
      </c>
      <c r="G101" s="7" t="s">
        <v>116</v>
      </c>
      <c r="H101" s="52">
        <v>0</v>
      </c>
      <c r="I101" s="52">
        <v>0</v>
      </c>
      <c r="J101" s="210">
        <v>0</v>
      </c>
      <c r="K101" s="9">
        <f>H101+I101</f>
        <v>0</v>
      </c>
    </row>
    <row r="102" spans="1:11" ht="15.75">
      <c r="A102" s="2"/>
      <c r="B102" s="2"/>
      <c r="C102" s="110"/>
      <c r="D102" s="92"/>
      <c r="E102" s="79"/>
      <c r="F102" s="11">
        <v>425117</v>
      </c>
      <c r="G102" s="7" t="s">
        <v>117</v>
      </c>
      <c r="H102" s="52">
        <v>0</v>
      </c>
      <c r="I102" s="52">
        <v>200000</v>
      </c>
      <c r="J102" s="210">
        <v>0</v>
      </c>
      <c r="K102" s="9">
        <f>H102+I102</f>
        <v>200000</v>
      </c>
    </row>
    <row r="103" spans="1:11" ht="25.5">
      <c r="A103" s="2"/>
      <c r="B103" s="2"/>
      <c r="C103" s="110"/>
      <c r="D103" s="92"/>
      <c r="E103" s="79"/>
      <c r="F103" s="11">
        <v>425191</v>
      </c>
      <c r="G103" s="7" t="s">
        <v>118</v>
      </c>
      <c r="H103" s="52">
        <v>0</v>
      </c>
      <c r="I103" s="52">
        <v>0</v>
      </c>
      <c r="J103" s="210">
        <v>0</v>
      </c>
      <c r="K103" s="9">
        <f>H103+I103</f>
        <v>0</v>
      </c>
    </row>
    <row r="104" spans="1:11" ht="25.5">
      <c r="A104" s="121"/>
      <c r="B104" s="121"/>
      <c r="C104" s="111"/>
      <c r="D104" s="93"/>
      <c r="E104" s="78"/>
      <c r="F104" s="23">
        <v>425200</v>
      </c>
      <c r="G104" s="24" t="s">
        <v>30</v>
      </c>
      <c r="H104" s="25">
        <v>0</v>
      </c>
      <c r="I104" s="25">
        <f>I105+I106</f>
        <v>500000</v>
      </c>
      <c r="J104" s="208">
        <f>J105+J106</f>
        <v>0</v>
      </c>
      <c r="K104" s="26">
        <f>K105+K106</f>
        <v>500000</v>
      </c>
    </row>
    <row r="105" spans="1:11" ht="25.5">
      <c r="A105" s="2"/>
      <c r="B105" s="2"/>
      <c r="C105" s="110"/>
      <c r="D105" s="92"/>
      <c r="E105" s="79"/>
      <c r="F105" s="11">
        <v>425212</v>
      </c>
      <c r="G105" s="7" t="s">
        <v>120</v>
      </c>
      <c r="H105" s="52">
        <v>0</v>
      </c>
      <c r="I105" s="52">
        <v>300000</v>
      </c>
      <c r="J105" s="210">
        <v>0</v>
      </c>
      <c r="K105" s="9">
        <f>H105+I105</f>
        <v>300000</v>
      </c>
    </row>
    <row r="106" spans="1:11" ht="25.5">
      <c r="A106" s="2"/>
      <c r="B106" s="2"/>
      <c r="C106" s="110"/>
      <c r="D106" s="92"/>
      <c r="E106" s="79"/>
      <c r="F106" s="11">
        <v>425225</v>
      </c>
      <c r="G106" s="7" t="s">
        <v>207</v>
      </c>
      <c r="H106" s="52">
        <v>0</v>
      </c>
      <c r="I106" s="52">
        <v>200000</v>
      </c>
      <c r="J106" s="210">
        <v>0</v>
      </c>
      <c r="K106" s="9">
        <f>H106+I106</f>
        <v>200000</v>
      </c>
    </row>
    <row r="107" spans="1:11" ht="15.75">
      <c r="A107" s="121"/>
      <c r="B107" s="121"/>
      <c r="C107" s="111"/>
      <c r="D107" s="93"/>
      <c r="E107" s="78"/>
      <c r="F107" s="23">
        <v>426000</v>
      </c>
      <c r="G107" s="24" t="s">
        <v>174</v>
      </c>
      <c r="H107" s="25">
        <f>H108+H113+H115+H120</f>
        <v>4500000</v>
      </c>
      <c r="I107" s="25">
        <f>I108+I113+I115+I120</f>
        <v>6115000</v>
      </c>
      <c r="J107" s="208">
        <f>J108+J113+J115+J120</f>
        <v>0</v>
      </c>
      <c r="K107" s="26">
        <f>K108+K113+K115+K120</f>
        <v>10615000</v>
      </c>
    </row>
    <row r="108" spans="1:13" ht="15.75">
      <c r="A108" s="121"/>
      <c r="B108" s="121"/>
      <c r="C108" s="111"/>
      <c r="D108" s="93"/>
      <c r="E108" s="78"/>
      <c r="F108" s="23">
        <v>426400</v>
      </c>
      <c r="G108" s="24" t="s">
        <v>131</v>
      </c>
      <c r="H108" s="25">
        <f>H109+H110+H111+H112</f>
        <v>0</v>
      </c>
      <c r="I108" s="25">
        <f>I109+I110+I111+I112</f>
        <v>300000</v>
      </c>
      <c r="J108" s="208">
        <f>J109+J110+J111+J112</f>
        <v>0</v>
      </c>
      <c r="K108" s="26">
        <f>K109+K110+K111+K112</f>
        <v>300000</v>
      </c>
      <c r="M108" s="125"/>
    </row>
    <row r="109" spans="1:11" ht="15.75">
      <c r="A109" s="2"/>
      <c r="B109" s="2"/>
      <c r="C109" s="110"/>
      <c r="D109" s="92"/>
      <c r="E109" s="79"/>
      <c r="F109" s="11">
        <v>426411</v>
      </c>
      <c r="G109" s="7" t="s">
        <v>132</v>
      </c>
      <c r="H109" s="8">
        <v>0</v>
      </c>
      <c r="I109" s="52">
        <v>300000</v>
      </c>
      <c r="J109" s="210">
        <v>0</v>
      </c>
      <c r="K109" s="9">
        <f>H109+I109</f>
        <v>300000</v>
      </c>
    </row>
    <row r="110" spans="1:11" ht="15.75">
      <c r="A110" s="2"/>
      <c r="B110" s="2"/>
      <c r="C110" s="110"/>
      <c r="D110" s="92"/>
      <c r="E110" s="79"/>
      <c r="F110" s="11">
        <v>426412</v>
      </c>
      <c r="G110" s="7" t="s">
        <v>133</v>
      </c>
      <c r="H110" s="8">
        <v>0</v>
      </c>
      <c r="I110" s="52">
        <v>0</v>
      </c>
      <c r="J110" s="210">
        <v>0</v>
      </c>
      <c r="K110" s="9">
        <f>H110+I110</f>
        <v>0</v>
      </c>
    </row>
    <row r="111" spans="1:11" ht="15.75">
      <c r="A111" s="2"/>
      <c r="B111" s="2"/>
      <c r="C111" s="110"/>
      <c r="D111" s="92"/>
      <c r="E111" s="79"/>
      <c r="F111" s="11">
        <v>426413</v>
      </c>
      <c r="G111" s="7" t="s">
        <v>134</v>
      </c>
      <c r="H111" s="8">
        <v>0</v>
      </c>
      <c r="I111" s="52">
        <v>0</v>
      </c>
      <c r="J111" s="210">
        <v>0</v>
      </c>
      <c r="K111" s="9">
        <v>0</v>
      </c>
    </row>
    <row r="112" spans="1:11" ht="25.5">
      <c r="A112" s="2"/>
      <c r="B112" s="2"/>
      <c r="C112" s="110"/>
      <c r="D112" s="92"/>
      <c r="E112" s="79"/>
      <c r="F112" s="11">
        <v>426491</v>
      </c>
      <c r="G112" s="7" t="s">
        <v>135</v>
      </c>
      <c r="H112" s="8">
        <v>0</v>
      </c>
      <c r="I112" s="52">
        <v>0</v>
      </c>
      <c r="J112" s="210">
        <v>0</v>
      </c>
      <c r="K112" s="9">
        <f>H112+I112</f>
        <v>0</v>
      </c>
    </row>
    <row r="113" spans="1:11" ht="25.5">
      <c r="A113" s="121"/>
      <c r="B113" s="121"/>
      <c r="C113" s="115"/>
      <c r="D113" s="93"/>
      <c r="E113" s="78"/>
      <c r="F113" s="23">
        <v>426700</v>
      </c>
      <c r="G113" s="24" t="s">
        <v>203</v>
      </c>
      <c r="H113" s="25">
        <f>H114</f>
        <v>0</v>
      </c>
      <c r="I113" s="25">
        <f>I114</f>
        <v>200000</v>
      </c>
      <c r="J113" s="208">
        <f>J114</f>
        <v>0</v>
      </c>
      <c r="K113" s="26">
        <f>K114</f>
        <v>200000</v>
      </c>
    </row>
    <row r="114" spans="1:11" ht="25.5">
      <c r="A114" s="2"/>
      <c r="B114" s="2"/>
      <c r="C114" s="110"/>
      <c r="D114" s="92"/>
      <c r="E114" s="79"/>
      <c r="F114" s="11">
        <v>426791</v>
      </c>
      <c r="G114" s="7" t="s">
        <v>204</v>
      </c>
      <c r="H114" s="52">
        <v>0</v>
      </c>
      <c r="I114" s="52">
        <v>200000</v>
      </c>
      <c r="J114" s="210">
        <v>0</v>
      </c>
      <c r="K114" s="9">
        <f>H114+I114</f>
        <v>200000</v>
      </c>
    </row>
    <row r="115" spans="1:14" ht="25.5">
      <c r="A115" s="121"/>
      <c r="B115" s="121"/>
      <c r="C115" s="111"/>
      <c r="D115" s="93"/>
      <c r="E115" s="78"/>
      <c r="F115" s="23">
        <v>426800</v>
      </c>
      <c r="G115" s="24" t="s">
        <v>136</v>
      </c>
      <c r="H115" s="25">
        <f>H116+H117+H119</f>
        <v>2500000</v>
      </c>
      <c r="I115" s="25">
        <f>+I116+I117+I118+I119</f>
        <v>5015000</v>
      </c>
      <c r="J115" s="208">
        <f>J116+J117+J118+J119</f>
        <v>0</v>
      </c>
      <c r="K115" s="26">
        <f>H115+I115+J115</f>
        <v>7515000</v>
      </c>
      <c r="N115" s="125"/>
    </row>
    <row r="116" spans="1:11" ht="15.75">
      <c r="A116" s="2"/>
      <c r="B116" s="2"/>
      <c r="C116" s="110"/>
      <c r="D116" s="92"/>
      <c r="E116" s="79"/>
      <c r="F116" s="11">
        <v>426811</v>
      </c>
      <c r="G116" s="7" t="s">
        <v>137</v>
      </c>
      <c r="H116" s="313">
        <v>0</v>
      </c>
      <c r="I116" s="313">
        <v>565000</v>
      </c>
      <c r="J116" s="210">
        <v>0</v>
      </c>
      <c r="K116" s="9">
        <f>H116+I116</f>
        <v>565000</v>
      </c>
    </row>
    <row r="117" spans="1:11" ht="15.75">
      <c r="A117" s="2"/>
      <c r="B117" s="2"/>
      <c r="C117" s="110"/>
      <c r="D117" s="92"/>
      <c r="E117" s="79"/>
      <c r="F117" s="11">
        <v>426812</v>
      </c>
      <c r="G117" s="7" t="s">
        <v>138</v>
      </c>
      <c r="H117" s="313">
        <v>0</v>
      </c>
      <c r="I117" s="313">
        <v>0</v>
      </c>
      <c r="J117" s="210">
        <v>0</v>
      </c>
      <c r="K117" s="9">
        <f>H117+I117</f>
        <v>0</v>
      </c>
    </row>
    <row r="118" spans="1:15" ht="25.5">
      <c r="A118" s="2"/>
      <c r="B118" s="2"/>
      <c r="C118" s="110"/>
      <c r="D118" s="92"/>
      <c r="E118" s="79"/>
      <c r="F118" s="11">
        <v>426819</v>
      </c>
      <c r="G118" s="7" t="s">
        <v>235</v>
      </c>
      <c r="H118" s="313">
        <v>0</v>
      </c>
      <c r="I118" s="313">
        <v>0</v>
      </c>
      <c r="J118" s="210">
        <v>0</v>
      </c>
      <c r="K118" s="9">
        <f>+H118+I118</f>
        <v>0</v>
      </c>
      <c r="M118" s="234"/>
      <c r="O118" s="150"/>
    </row>
    <row r="119" spans="1:13" ht="15.75">
      <c r="A119" s="2"/>
      <c r="B119" s="2"/>
      <c r="C119" s="110"/>
      <c r="D119" s="92"/>
      <c r="E119" s="79"/>
      <c r="F119" s="11">
        <v>426823</v>
      </c>
      <c r="G119" s="7" t="s">
        <v>227</v>
      </c>
      <c r="H119" s="313">
        <v>2500000</v>
      </c>
      <c r="I119" s="313">
        <v>4450000</v>
      </c>
      <c r="J119" s="210">
        <v>0</v>
      </c>
      <c r="K119" s="9">
        <f>H119+I119</f>
        <v>6950000</v>
      </c>
      <c r="M119" s="136"/>
    </row>
    <row r="120" spans="1:13" ht="15.75">
      <c r="A120" s="121"/>
      <c r="B120" s="121"/>
      <c r="C120" s="111"/>
      <c r="D120" s="93"/>
      <c r="E120" s="78"/>
      <c r="F120" s="23">
        <v>426900</v>
      </c>
      <c r="G120" s="24" t="s">
        <v>33</v>
      </c>
      <c r="H120" s="25">
        <f>H121+H122</f>
        <v>2000000</v>
      </c>
      <c r="I120" s="25">
        <f>I121+I122</f>
        <v>600000</v>
      </c>
      <c r="J120" s="208">
        <f>J121+J122</f>
        <v>0</v>
      </c>
      <c r="K120" s="26">
        <f>K121+K122</f>
        <v>2600000</v>
      </c>
      <c r="M120" s="234"/>
    </row>
    <row r="121" spans="1:13" ht="15.75">
      <c r="A121" s="141"/>
      <c r="B121" s="141"/>
      <c r="C121" s="130"/>
      <c r="D121" s="113"/>
      <c r="E121" s="114"/>
      <c r="F121" s="131">
        <v>426911</v>
      </c>
      <c r="G121" s="132" t="s">
        <v>220</v>
      </c>
      <c r="H121" s="52">
        <v>2000000</v>
      </c>
      <c r="I121" s="52">
        <v>100000</v>
      </c>
      <c r="J121" s="210">
        <v>0</v>
      </c>
      <c r="K121" s="134">
        <f>H121+I121</f>
        <v>2100000</v>
      </c>
      <c r="M121" s="136"/>
    </row>
    <row r="122" spans="1:13" ht="15.75">
      <c r="A122" s="2"/>
      <c r="B122" s="2"/>
      <c r="C122" s="109"/>
      <c r="D122" s="92"/>
      <c r="E122" s="79"/>
      <c r="F122" s="11">
        <v>426919</v>
      </c>
      <c r="G122" s="7" t="s">
        <v>33</v>
      </c>
      <c r="H122" s="37">
        <v>0</v>
      </c>
      <c r="I122" s="52">
        <v>500000</v>
      </c>
      <c r="J122" s="210">
        <v>0</v>
      </c>
      <c r="K122" s="9">
        <f>H122+I122</f>
        <v>500000</v>
      </c>
      <c r="L122" s="311"/>
      <c r="M122" s="195"/>
    </row>
    <row r="123" spans="1:13" ht="15.75">
      <c r="A123" s="121"/>
      <c r="B123" s="121"/>
      <c r="C123" s="111"/>
      <c r="D123" s="93"/>
      <c r="E123" s="78"/>
      <c r="F123" s="23">
        <v>480000</v>
      </c>
      <c r="G123" s="24" t="s">
        <v>175</v>
      </c>
      <c r="H123" s="25">
        <f aca="true" t="shared" si="1" ref="H123:K124">H124</f>
        <v>1800000</v>
      </c>
      <c r="I123" s="25">
        <f t="shared" si="1"/>
        <v>500000</v>
      </c>
      <c r="J123" s="208">
        <f>J124</f>
        <v>0</v>
      </c>
      <c r="K123" s="26">
        <f t="shared" si="1"/>
        <v>2300000</v>
      </c>
      <c r="M123" s="234"/>
    </row>
    <row r="124" spans="1:13" ht="25.5">
      <c r="A124" s="121"/>
      <c r="B124" s="121"/>
      <c r="C124" s="111"/>
      <c r="D124" s="93"/>
      <c r="E124" s="78"/>
      <c r="F124" s="23">
        <v>482000</v>
      </c>
      <c r="G124" s="24" t="s">
        <v>182</v>
      </c>
      <c r="H124" s="25">
        <f t="shared" si="1"/>
        <v>1800000</v>
      </c>
      <c r="I124" s="25">
        <f t="shared" si="1"/>
        <v>500000</v>
      </c>
      <c r="J124" s="208">
        <f>J125</f>
        <v>0</v>
      </c>
      <c r="K124" s="26">
        <f t="shared" si="1"/>
        <v>2300000</v>
      </c>
      <c r="L124" s="125"/>
      <c r="M124" s="312"/>
    </row>
    <row r="125" spans="1:14" ht="15.75">
      <c r="A125" s="121"/>
      <c r="B125" s="121"/>
      <c r="C125" s="111"/>
      <c r="D125" s="93"/>
      <c r="E125" s="78"/>
      <c r="F125" s="23">
        <v>482100</v>
      </c>
      <c r="G125" s="24" t="s">
        <v>37</v>
      </c>
      <c r="H125" s="25">
        <f>H126+H127</f>
        <v>1800000</v>
      </c>
      <c r="I125" s="25">
        <f>I126+I127</f>
        <v>500000</v>
      </c>
      <c r="J125" s="208">
        <f>J126+J127</f>
        <v>0</v>
      </c>
      <c r="K125" s="26">
        <f>H125+I125+J125</f>
        <v>2300000</v>
      </c>
      <c r="N125" s="149"/>
    </row>
    <row r="126" spans="1:11" ht="15.75">
      <c r="A126" s="2"/>
      <c r="B126" s="2"/>
      <c r="C126" s="110"/>
      <c r="D126" s="92"/>
      <c r="E126" s="79"/>
      <c r="F126" s="11">
        <v>482111</v>
      </c>
      <c r="G126" s="7" t="s">
        <v>139</v>
      </c>
      <c r="H126" s="52">
        <v>1800000</v>
      </c>
      <c r="I126" s="52">
        <v>0</v>
      </c>
      <c r="J126" s="210">
        <v>0</v>
      </c>
      <c r="K126" s="9">
        <f>H126+I126</f>
        <v>1800000</v>
      </c>
    </row>
    <row r="127" spans="1:13" ht="15.75">
      <c r="A127" s="2"/>
      <c r="B127" s="2"/>
      <c r="C127" s="110"/>
      <c r="D127" s="92"/>
      <c r="E127" s="79"/>
      <c r="F127" s="11">
        <v>482191</v>
      </c>
      <c r="G127" s="7" t="s">
        <v>36</v>
      </c>
      <c r="H127" s="52">
        <v>0</v>
      </c>
      <c r="I127" s="52">
        <v>500000</v>
      </c>
      <c r="J127" s="210">
        <v>0</v>
      </c>
      <c r="K127" s="9">
        <f>H127+I127+J127</f>
        <v>500000</v>
      </c>
      <c r="M127" s="136"/>
    </row>
    <row r="128" spans="1:11" ht="15.75">
      <c r="A128" s="121"/>
      <c r="B128" s="121"/>
      <c r="C128" s="111"/>
      <c r="D128" s="93"/>
      <c r="E128" s="78"/>
      <c r="F128" s="23">
        <v>510000</v>
      </c>
      <c r="G128" s="24" t="s">
        <v>159</v>
      </c>
      <c r="H128" s="25">
        <f>H129+H132</f>
        <v>300000</v>
      </c>
      <c r="I128" s="25">
        <f>I129+I132</f>
        <v>0</v>
      </c>
      <c r="J128" s="208">
        <f>J129+J132</f>
        <v>0</v>
      </c>
      <c r="K128" s="26">
        <f>K129+K132</f>
        <v>300000</v>
      </c>
    </row>
    <row r="129" spans="1:13" ht="25.5">
      <c r="A129" s="121"/>
      <c r="B129" s="121"/>
      <c r="C129" s="111"/>
      <c r="D129" s="93"/>
      <c r="E129" s="78"/>
      <c r="F129" s="23">
        <v>511000</v>
      </c>
      <c r="G129" s="24" t="s">
        <v>160</v>
      </c>
      <c r="H129" s="25">
        <f>H130</f>
        <v>0</v>
      </c>
      <c r="I129" s="25">
        <f>I130</f>
        <v>0</v>
      </c>
      <c r="J129" s="208">
        <f>J130</f>
        <v>0</v>
      </c>
      <c r="K129" s="26">
        <f>K130</f>
        <v>0</v>
      </c>
      <c r="M129" s="125"/>
    </row>
    <row r="130" spans="1:13" ht="15.75">
      <c r="A130" s="2"/>
      <c r="B130" s="2"/>
      <c r="C130" s="109"/>
      <c r="D130" s="93"/>
      <c r="E130" s="78"/>
      <c r="F130" s="23">
        <v>511300</v>
      </c>
      <c r="G130" s="24" t="s">
        <v>34</v>
      </c>
      <c r="H130" s="25">
        <f>H131</f>
        <v>0</v>
      </c>
      <c r="I130" s="25">
        <v>0</v>
      </c>
      <c r="J130" s="208">
        <f>J131</f>
        <v>0</v>
      </c>
      <c r="K130" s="26">
        <f>K131</f>
        <v>0</v>
      </c>
      <c r="M130" s="125"/>
    </row>
    <row r="131" spans="1:14" ht="25.5">
      <c r="A131" s="2"/>
      <c r="B131" s="2"/>
      <c r="C131" s="110"/>
      <c r="D131" s="92"/>
      <c r="E131" s="79"/>
      <c r="F131" s="11">
        <v>511325</v>
      </c>
      <c r="G131" s="7" t="s">
        <v>233</v>
      </c>
      <c r="H131" s="52">
        <v>0</v>
      </c>
      <c r="I131" s="52">
        <v>0</v>
      </c>
      <c r="J131" s="210">
        <v>0</v>
      </c>
      <c r="K131" s="134">
        <f>H131+I131</f>
        <v>0</v>
      </c>
      <c r="N131" s="125"/>
    </row>
    <row r="132" spans="1:11" ht="15.75">
      <c r="A132" s="121"/>
      <c r="B132" s="121"/>
      <c r="C132" s="111"/>
      <c r="D132" s="93"/>
      <c r="E132" s="78"/>
      <c r="F132" s="23">
        <v>512000</v>
      </c>
      <c r="G132" s="24" t="s">
        <v>161</v>
      </c>
      <c r="H132" s="25">
        <f>H133+H136+H138</f>
        <v>300000</v>
      </c>
      <c r="I132" s="25">
        <f>I133</f>
        <v>0</v>
      </c>
      <c r="J132" s="208">
        <f>J133</f>
        <v>0</v>
      </c>
      <c r="K132" s="26">
        <f>H132+I132+J132</f>
        <v>300000</v>
      </c>
    </row>
    <row r="133" spans="1:11" ht="15.75">
      <c r="A133" s="121"/>
      <c r="B133" s="121"/>
      <c r="C133" s="111"/>
      <c r="D133" s="93"/>
      <c r="E133" s="78"/>
      <c r="F133" s="27">
        <v>512200</v>
      </c>
      <c r="G133" s="22" t="s">
        <v>43</v>
      </c>
      <c r="H133" s="25">
        <f>H134+H135</f>
        <v>0</v>
      </c>
      <c r="I133" s="25">
        <f>I134+I135+I139</f>
        <v>0</v>
      </c>
      <c r="J133" s="208">
        <f>J134+J135+J139</f>
        <v>0</v>
      </c>
      <c r="K133" s="26">
        <f>H133+I133</f>
        <v>0</v>
      </c>
    </row>
    <row r="134" spans="1:11" ht="15.75">
      <c r="A134" s="2"/>
      <c r="B134" s="2"/>
      <c r="C134" s="110"/>
      <c r="D134" s="92"/>
      <c r="E134" s="79"/>
      <c r="F134" s="14">
        <v>512211</v>
      </c>
      <c r="G134" s="6" t="s">
        <v>122</v>
      </c>
      <c r="H134" s="52">
        <v>0</v>
      </c>
      <c r="I134" s="52">
        <v>0</v>
      </c>
      <c r="J134" s="210">
        <v>0</v>
      </c>
      <c r="K134" s="134">
        <f>H134+I134</f>
        <v>0</v>
      </c>
    </row>
    <row r="135" spans="1:11" ht="15">
      <c r="A135" s="2"/>
      <c r="B135" s="2"/>
      <c r="C135" s="2"/>
      <c r="D135" s="2"/>
      <c r="E135" s="152"/>
      <c r="F135" s="153">
        <v>512251</v>
      </c>
      <c r="G135" s="154" t="s">
        <v>207</v>
      </c>
      <c r="H135" s="155">
        <v>0</v>
      </c>
      <c r="I135" s="155">
        <v>0</v>
      </c>
      <c r="J135" s="155">
        <v>0</v>
      </c>
      <c r="K135" s="155">
        <f>H135+I135</f>
        <v>0</v>
      </c>
    </row>
    <row r="136" spans="1:11" ht="15.75">
      <c r="A136" s="2"/>
      <c r="B136" s="2"/>
      <c r="C136" s="221"/>
      <c r="D136" s="221"/>
      <c r="E136" s="222"/>
      <c r="F136" s="223">
        <v>512600</v>
      </c>
      <c r="G136" s="224" t="s">
        <v>323</v>
      </c>
      <c r="H136" s="225">
        <f>H137</f>
        <v>0</v>
      </c>
      <c r="I136" s="225">
        <f>I137</f>
        <v>0</v>
      </c>
      <c r="J136" s="225">
        <f>J137</f>
        <v>0</v>
      </c>
      <c r="K136" s="225">
        <f>H136+I136+J136</f>
        <v>0</v>
      </c>
    </row>
    <row r="137" spans="1:11" ht="15.75">
      <c r="A137" s="2"/>
      <c r="B137" s="2"/>
      <c r="C137" s="228"/>
      <c r="D137" s="228"/>
      <c r="E137" s="229"/>
      <c r="F137" s="230">
        <v>512611</v>
      </c>
      <c r="G137" s="231" t="s">
        <v>326</v>
      </c>
      <c r="H137" s="232">
        <v>0</v>
      </c>
      <c r="I137" s="232">
        <v>0</v>
      </c>
      <c r="J137" s="232">
        <v>0</v>
      </c>
      <c r="K137" s="232">
        <f>H137+I137+J137</f>
        <v>0</v>
      </c>
    </row>
    <row r="138" spans="1:11" ht="15.75">
      <c r="A138" s="2"/>
      <c r="B138" s="2"/>
      <c r="C138" s="221"/>
      <c r="D138" s="221"/>
      <c r="E138" s="222"/>
      <c r="F138" s="223">
        <v>512900</v>
      </c>
      <c r="G138" s="224" t="s">
        <v>236</v>
      </c>
      <c r="H138" s="225">
        <f>H139</f>
        <v>300000</v>
      </c>
      <c r="I138" s="225">
        <f>I139</f>
        <v>0</v>
      </c>
      <c r="J138" s="225">
        <f>J139</f>
        <v>0</v>
      </c>
      <c r="K138" s="225">
        <f>H138+I138+J138</f>
        <v>300000</v>
      </c>
    </row>
    <row r="139" spans="1:11" ht="15">
      <c r="A139" s="2"/>
      <c r="B139" s="2"/>
      <c r="C139" s="2"/>
      <c r="D139" s="2"/>
      <c r="E139" s="152"/>
      <c r="F139" s="153">
        <v>512931</v>
      </c>
      <c r="G139" s="154" t="s">
        <v>236</v>
      </c>
      <c r="H139" s="155">
        <v>300000</v>
      </c>
      <c r="I139" s="155">
        <v>0</v>
      </c>
      <c r="J139" s="155">
        <v>0</v>
      </c>
      <c r="K139" s="156">
        <f>H139+I139</f>
        <v>300000</v>
      </c>
    </row>
    <row r="142" ht="15">
      <c r="H142" t="s">
        <v>245</v>
      </c>
    </row>
    <row r="143" spans="7:10" ht="15">
      <c r="G143" t="s">
        <v>241</v>
      </c>
      <c r="I143" s="150" t="s">
        <v>242</v>
      </c>
      <c r="J143" s="150"/>
    </row>
    <row r="144" spans="7:9" ht="15">
      <c r="G144" t="s">
        <v>243</v>
      </c>
      <c r="I144" t="s">
        <v>244</v>
      </c>
    </row>
  </sheetData>
  <sheetProtection/>
  <mergeCells count="4">
    <mergeCell ref="D1:K1"/>
    <mergeCell ref="D30:K30"/>
    <mergeCell ref="A4:K4"/>
    <mergeCell ref="B3:L3"/>
  </mergeCells>
  <printOptions/>
  <pageMargins left="0.32" right="0.19" top="0.4" bottom="0.7480314960629921" header="0.2" footer="0.83"/>
  <pageSetup horizontalDpi="600" verticalDpi="600" orientation="landscape" paperSize="9" r:id="rId3"/>
  <ignoredErrors>
    <ignoredError sqref="K78 K87 K90 I98:J98 K113 K115 K126 K120 J35 K50 K132 K118 I7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K4:Q25"/>
  <sheetViews>
    <sheetView zoomScalePageLayoutView="0" workbookViewId="0" topLeftCell="B8">
      <selection activeCell="Q24" sqref="Q24"/>
    </sheetView>
  </sheetViews>
  <sheetFormatPr defaultColWidth="9.140625" defaultRowHeight="12.75"/>
  <cols>
    <col min="11" max="11" width="15.140625" style="0" bestFit="1" customWidth="1"/>
    <col min="13" max="13" width="24.140625" style="0" customWidth="1"/>
    <col min="15" max="15" width="22.7109375" style="0" customWidth="1"/>
  </cols>
  <sheetData>
    <row r="3" ht="13.5" thickBot="1"/>
    <row r="4" spans="11:13" ht="19.5" thickBot="1">
      <c r="K4" s="297">
        <v>800000</v>
      </c>
      <c r="M4" s="302">
        <v>0</v>
      </c>
    </row>
    <row r="5" spans="11:13" ht="19.5" thickBot="1">
      <c r="K5" s="298">
        <v>150000</v>
      </c>
      <c r="M5" s="303">
        <v>0</v>
      </c>
    </row>
    <row r="6" spans="11:13" ht="18.75">
      <c r="K6" s="299"/>
      <c r="M6" s="304"/>
    </row>
    <row r="7" spans="11:13" ht="19.5" thickBot="1">
      <c r="K7" s="298">
        <v>2000000</v>
      </c>
      <c r="M7" s="305">
        <v>2000000</v>
      </c>
    </row>
    <row r="8" spans="11:13" ht="18.75">
      <c r="K8" s="299"/>
      <c r="M8" s="304"/>
    </row>
    <row r="9" spans="11:13" ht="19.5" thickBot="1">
      <c r="K9" s="300">
        <v>0</v>
      </c>
      <c r="M9" s="305">
        <v>8000000</v>
      </c>
    </row>
    <row r="10" spans="11:13" ht="19.5" thickBot="1">
      <c r="K10" s="301"/>
      <c r="M10" s="304"/>
    </row>
    <row r="11" spans="11:13" ht="19.5" thickBot="1">
      <c r="K11" s="298">
        <v>8775000</v>
      </c>
      <c r="M11" s="305">
        <v>3300000</v>
      </c>
    </row>
    <row r="12" spans="11:13" ht="19.5" thickBot="1">
      <c r="K12" s="298">
        <v>150000</v>
      </c>
      <c r="M12" s="303">
        <v>0</v>
      </c>
    </row>
    <row r="13" spans="11:13" ht="19.5" thickBot="1">
      <c r="K13" s="301"/>
      <c r="M13" s="303">
        <v>0</v>
      </c>
    </row>
    <row r="14" spans="11:13" ht="19.5" thickBot="1">
      <c r="K14" s="301"/>
      <c r="M14" s="305">
        <v>8200000</v>
      </c>
    </row>
    <row r="15" spans="11:13" ht="19.5" thickBot="1">
      <c r="K15" s="301"/>
      <c r="M15" s="305">
        <v>800000</v>
      </c>
    </row>
    <row r="16" spans="11:13" ht="19.5" thickBot="1">
      <c r="K16" s="299"/>
      <c r="M16" s="305">
        <v>800000</v>
      </c>
    </row>
    <row r="17" spans="11:13" ht="19.5" thickBot="1">
      <c r="K17" s="298">
        <v>2500000</v>
      </c>
      <c r="M17" s="304"/>
    </row>
    <row r="18" spans="11:13" ht="19.5" thickBot="1">
      <c r="K18" s="299"/>
      <c r="M18" s="305">
        <v>5515000</v>
      </c>
    </row>
    <row r="19" spans="11:13" ht="19.5" thickBot="1">
      <c r="K19" s="298">
        <v>1500000</v>
      </c>
      <c r="M19" s="304"/>
    </row>
    <row r="20" spans="11:13" ht="19.5" thickBot="1">
      <c r="K20" s="298">
        <v>1800000</v>
      </c>
      <c r="M20" s="305">
        <v>800000</v>
      </c>
    </row>
    <row r="21" spans="11:13" ht="19.5" thickBot="1">
      <c r="K21" s="298">
        <v>300000</v>
      </c>
      <c r="M21" s="305">
        <v>400000</v>
      </c>
    </row>
    <row r="22" ht="19.5" thickBot="1">
      <c r="M22" s="303">
        <v>0</v>
      </c>
    </row>
    <row r="23" spans="11:17" ht="19.5" thickBot="1">
      <c r="K23" s="125">
        <f>SUM(K4:K22)</f>
        <v>17975000</v>
      </c>
      <c r="M23" s="305">
        <v>29315000</v>
      </c>
      <c r="O23" s="125">
        <f>SUM(K23:N23)</f>
        <v>47290000</v>
      </c>
      <c r="P23">
        <v>1900</v>
      </c>
      <c r="Q23">
        <f>O23/P23</f>
        <v>24889.473684210527</v>
      </c>
    </row>
    <row r="24" ht="12.75">
      <c r="O24">
        <f>M23/O23</f>
        <v>0.6198984986255022</v>
      </c>
    </row>
    <row r="25" ht="12.75">
      <c r="O25">
        <f>K23/O23</f>
        <v>0.3801015013744978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9"/>
  <sheetViews>
    <sheetView tabSelected="1" workbookViewId="0" topLeftCell="A1">
      <selection activeCell="L199" sqref="L199"/>
    </sheetView>
  </sheetViews>
  <sheetFormatPr defaultColWidth="9.140625" defaultRowHeight="12.75"/>
  <cols>
    <col min="1" max="1" width="7.28125" style="0" customWidth="1"/>
    <col min="4" max="4" width="8.57421875" style="0" customWidth="1"/>
    <col min="5" max="5" width="9.8515625" style="88" customWidth="1"/>
    <col min="6" max="6" width="7.00390625" style="1" customWidth="1"/>
    <col min="7" max="7" width="37.140625" style="0" customWidth="1"/>
    <col min="8" max="8" width="12.00390625" style="0" customWidth="1"/>
    <col min="9" max="9" width="11.00390625" style="0" customWidth="1"/>
    <col min="10" max="10" width="10.57421875" style="0" customWidth="1"/>
    <col min="11" max="11" width="10.7109375" style="0" customWidth="1"/>
    <col min="12" max="12" width="13.140625" style="0" customWidth="1"/>
    <col min="14" max="14" width="15.421875" style="0" bestFit="1" customWidth="1"/>
    <col min="15" max="15" width="11.7109375" style="0" bestFit="1" customWidth="1"/>
    <col min="16" max="16" width="16.00390625" style="0" customWidth="1"/>
    <col min="17" max="17" width="14.28125" style="0" bestFit="1" customWidth="1"/>
    <col min="18" max="18" width="11.57421875" style="0" bestFit="1" customWidth="1"/>
  </cols>
  <sheetData>
    <row r="1" spans="4:12" ht="4.5" customHeight="1">
      <c r="D1" s="314"/>
      <c r="E1" s="315"/>
      <c r="F1" s="315"/>
      <c r="G1" s="315"/>
      <c r="H1" s="315"/>
      <c r="I1" s="315"/>
      <c r="J1" s="315"/>
      <c r="K1" s="315"/>
      <c r="L1" s="315"/>
    </row>
    <row r="2" spans="1:12" ht="24" customHeight="1">
      <c r="A2" s="317" t="s">
        <v>356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ht="23.25" customHeight="1" thickBot="1">
      <c r="A3" s="316" t="s">
        <v>213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75.75" thickBot="1">
      <c r="A4" s="98" t="s">
        <v>214</v>
      </c>
      <c r="B4" s="99" t="s">
        <v>215</v>
      </c>
      <c r="C4" s="100" t="s">
        <v>216</v>
      </c>
      <c r="D4" s="4" t="s">
        <v>321</v>
      </c>
      <c r="E4" s="76" t="s">
        <v>209</v>
      </c>
      <c r="F4" s="4" t="s">
        <v>38</v>
      </c>
      <c r="G4" s="4" t="s">
        <v>39</v>
      </c>
      <c r="H4" s="4" t="s">
        <v>239</v>
      </c>
      <c r="I4" s="4" t="s">
        <v>313</v>
      </c>
      <c r="J4" s="4" t="s">
        <v>314</v>
      </c>
      <c r="K4" s="4" t="s">
        <v>317</v>
      </c>
      <c r="L4" s="4" t="s">
        <v>44</v>
      </c>
    </row>
    <row r="5" spans="1:15" ht="16.5" customHeight="1" thickBot="1">
      <c r="A5" s="166">
        <v>1</v>
      </c>
      <c r="B5" s="165">
        <v>2</v>
      </c>
      <c r="C5" s="166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244">
        <v>11</v>
      </c>
      <c r="L5" s="3">
        <v>12</v>
      </c>
      <c r="N5" s="174"/>
      <c r="O5" s="127"/>
    </row>
    <row r="6" spans="1:12" s="10" customFormat="1" ht="16.5" customHeight="1">
      <c r="A6" s="103"/>
      <c r="B6" s="137"/>
      <c r="C6" s="104"/>
      <c r="D6" s="122"/>
      <c r="E6" s="90"/>
      <c r="F6" s="18"/>
      <c r="G6" s="18" t="s">
        <v>172</v>
      </c>
      <c r="H6" s="70">
        <f>H7+H14+H21+H24</f>
        <v>374710600</v>
      </c>
      <c r="I6" s="70">
        <f>I7+I14+I21+I24</f>
        <v>500000</v>
      </c>
      <c r="J6" s="70">
        <f>J7++J14+J21+J24</f>
        <v>5500000</v>
      </c>
      <c r="K6" s="214">
        <f>K7+K14+K21+K24</f>
        <v>300000</v>
      </c>
      <c r="L6" s="71">
        <f>H6+I6+J6+K6</f>
        <v>381010600</v>
      </c>
    </row>
    <row r="7" spans="1:12" s="10" customFormat="1" ht="16.5" customHeight="1">
      <c r="A7" s="101"/>
      <c r="B7" s="101"/>
      <c r="C7" s="102"/>
      <c r="D7" s="107"/>
      <c r="E7" s="85"/>
      <c r="F7" s="24">
        <v>410000</v>
      </c>
      <c r="G7" s="24" t="s">
        <v>45</v>
      </c>
      <c r="H7" s="72">
        <f>H8+H9+H10+H11+H12+H13</f>
        <v>272218600</v>
      </c>
      <c r="I7" s="72">
        <f>I8+I9+I10+I11+I12+I13</f>
        <v>500000</v>
      </c>
      <c r="J7" s="72">
        <v>0</v>
      </c>
      <c r="K7" s="215">
        <f>K8+K9+K10+K11+K12+K13</f>
        <v>0</v>
      </c>
      <c r="L7" s="73">
        <f>H7+I7+J7+K7</f>
        <v>272718600</v>
      </c>
    </row>
    <row r="8" spans="1:12" s="10" customFormat="1" ht="16.5" customHeight="1">
      <c r="A8" s="96"/>
      <c r="B8" s="96"/>
      <c r="C8" s="97"/>
      <c r="D8" s="96"/>
      <c r="E8" s="242">
        <v>290</v>
      </c>
      <c r="F8" s="7">
        <v>411000</v>
      </c>
      <c r="G8" s="7" t="s">
        <v>46</v>
      </c>
      <c r="H8" s="220">
        <v>214100600</v>
      </c>
      <c r="I8" s="146">
        <v>0</v>
      </c>
      <c r="J8" s="146">
        <v>0</v>
      </c>
      <c r="K8" s="216">
        <v>0</v>
      </c>
      <c r="L8" s="74">
        <f aca="true" t="shared" si="0" ref="L8:L13">H8++I8+J8+K8</f>
        <v>214100600</v>
      </c>
    </row>
    <row r="9" spans="1:12" s="10" customFormat="1" ht="16.5" customHeight="1">
      <c r="A9" s="96"/>
      <c r="B9" s="96"/>
      <c r="C9" s="97"/>
      <c r="D9" s="96"/>
      <c r="E9" s="242">
        <v>291</v>
      </c>
      <c r="F9" s="7">
        <v>412000</v>
      </c>
      <c r="G9" s="7" t="s">
        <v>0</v>
      </c>
      <c r="H9" s="220">
        <v>35892000</v>
      </c>
      <c r="I9" s="146">
        <v>0</v>
      </c>
      <c r="J9" s="146">
        <v>0</v>
      </c>
      <c r="K9" s="216">
        <v>0</v>
      </c>
      <c r="L9" s="74">
        <f t="shared" si="0"/>
        <v>35892000</v>
      </c>
    </row>
    <row r="10" spans="1:12" s="10" customFormat="1" ht="16.5" customHeight="1">
      <c r="A10" s="96"/>
      <c r="B10" s="96"/>
      <c r="C10" s="97"/>
      <c r="D10" s="96"/>
      <c r="E10" s="242">
        <v>292</v>
      </c>
      <c r="F10" s="7">
        <v>413000</v>
      </c>
      <c r="G10" s="7" t="s">
        <v>47</v>
      </c>
      <c r="H10" s="220">
        <v>1500000</v>
      </c>
      <c r="I10" s="146">
        <v>0</v>
      </c>
      <c r="J10" s="146">
        <v>0</v>
      </c>
      <c r="K10" s="216">
        <v>0</v>
      </c>
      <c r="L10" s="74">
        <f t="shared" si="0"/>
        <v>1500000</v>
      </c>
    </row>
    <row r="11" spans="1:12" s="10" customFormat="1" ht="16.5" customHeight="1">
      <c r="A11" s="96"/>
      <c r="B11" s="96"/>
      <c r="C11" s="97"/>
      <c r="D11" s="96"/>
      <c r="E11" s="242">
        <v>293</v>
      </c>
      <c r="F11" s="7">
        <v>414000</v>
      </c>
      <c r="G11" s="7" t="s">
        <v>5</v>
      </c>
      <c r="H11" s="220">
        <v>5000000</v>
      </c>
      <c r="I11" s="146">
        <v>500000</v>
      </c>
      <c r="J11" s="218">
        <v>0</v>
      </c>
      <c r="K11" s="219">
        <v>0</v>
      </c>
      <c r="L11" s="74">
        <f t="shared" si="0"/>
        <v>5500000</v>
      </c>
    </row>
    <row r="12" spans="1:12" s="10" customFormat="1" ht="16.5" customHeight="1">
      <c r="A12" s="96"/>
      <c r="B12" s="96"/>
      <c r="C12" s="97"/>
      <c r="D12" s="96"/>
      <c r="E12" s="242">
        <v>294</v>
      </c>
      <c r="F12" s="7">
        <v>415000</v>
      </c>
      <c r="G12" s="7" t="s">
        <v>48</v>
      </c>
      <c r="H12" s="220">
        <v>7000000</v>
      </c>
      <c r="I12" s="146">
        <v>0</v>
      </c>
      <c r="J12" s="146">
        <v>0</v>
      </c>
      <c r="K12" s="216">
        <v>0</v>
      </c>
      <c r="L12" s="74">
        <f t="shared" si="0"/>
        <v>7000000</v>
      </c>
    </row>
    <row r="13" spans="1:12" s="10" customFormat="1" ht="24" customHeight="1">
      <c r="A13" s="96"/>
      <c r="B13" s="96"/>
      <c r="C13" s="97"/>
      <c r="D13" s="96"/>
      <c r="E13" s="242">
        <v>295</v>
      </c>
      <c r="F13" s="7">
        <v>416000</v>
      </c>
      <c r="G13" s="7" t="s">
        <v>49</v>
      </c>
      <c r="H13" s="220">
        <v>8726000</v>
      </c>
      <c r="I13" s="146">
        <v>0</v>
      </c>
      <c r="J13" s="146">
        <v>0</v>
      </c>
      <c r="K13" s="216">
        <v>0</v>
      </c>
      <c r="L13" s="74">
        <f t="shared" si="0"/>
        <v>8726000</v>
      </c>
    </row>
    <row r="14" spans="1:12" s="10" customFormat="1" ht="16.5" customHeight="1">
      <c r="A14" s="101"/>
      <c r="B14" s="101"/>
      <c r="C14" s="102"/>
      <c r="D14" s="101"/>
      <c r="E14" s="143"/>
      <c r="F14" s="24">
        <v>420000</v>
      </c>
      <c r="G14" s="24" t="s">
        <v>50</v>
      </c>
      <c r="H14" s="25">
        <f>H15+H16+H17+H18+H19+H20</f>
        <v>92792000</v>
      </c>
      <c r="I14" s="25">
        <f>I15+I16+I17+I18+I19+I20</f>
        <v>0</v>
      </c>
      <c r="J14" s="25">
        <f>J15+J16+J17+J18+J19+J20</f>
        <v>5500000</v>
      </c>
      <c r="K14" s="208">
        <f>K15+K16+K17+K18+K19+K20</f>
        <v>250000</v>
      </c>
      <c r="L14" s="26">
        <f>H14+I14+J14+K14</f>
        <v>98542000</v>
      </c>
    </row>
    <row r="15" spans="1:12" s="10" customFormat="1" ht="16.5" customHeight="1">
      <c r="A15" s="96"/>
      <c r="B15" s="96"/>
      <c r="C15" s="97"/>
      <c r="D15" s="96"/>
      <c r="E15" s="242">
        <v>296</v>
      </c>
      <c r="F15" s="7">
        <v>421000</v>
      </c>
      <c r="G15" s="7" t="s">
        <v>8</v>
      </c>
      <c r="H15" s="52">
        <v>31450000</v>
      </c>
      <c r="I15" s="52"/>
      <c r="J15" s="52">
        <v>700000</v>
      </c>
      <c r="K15" s="210">
        <v>0</v>
      </c>
      <c r="L15" s="9">
        <f>H15+J15</f>
        <v>32150000</v>
      </c>
    </row>
    <row r="16" spans="1:12" s="10" customFormat="1" ht="16.5" customHeight="1">
      <c r="A16" s="96"/>
      <c r="B16" s="96"/>
      <c r="C16" s="97"/>
      <c r="D16" s="96"/>
      <c r="E16" s="242">
        <v>297</v>
      </c>
      <c r="F16" s="7">
        <v>422000</v>
      </c>
      <c r="G16" s="7" t="s">
        <v>15</v>
      </c>
      <c r="H16" s="52">
        <v>660000</v>
      </c>
      <c r="I16" s="52">
        <v>0</v>
      </c>
      <c r="J16" s="52">
        <v>4000000</v>
      </c>
      <c r="K16" s="210">
        <v>0</v>
      </c>
      <c r="L16" s="9">
        <f>H16+J16</f>
        <v>4660000</v>
      </c>
    </row>
    <row r="17" spans="1:12" s="10" customFormat="1" ht="16.5" customHeight="1">
      <c r="A17" s="96"/>
      <c r="B17" s="96"/>
      <c r="C17" s="97"/>
      <c r="D17" s="96"/>
      <c r="E17" s="242">
        <v>298</v>
      </c>
      <c r="F17" s="7">
        <v>423000</v>
      </c>
      <c r="G17" s="7" t="s">
        <v>18</v>
      </c>
      <c r="H17" s="52">
        <v>6162000</v>
      </c>
      <c r="I17" s="52">
        <v>0</v>
      </c>
      <c r="J17" s="52">
        <v>100000</v>
      </c>
      <c r="K17" s="210">
        <v>0</v>
      </c>
      <c r="L17" s="9">
        <f>H17+J17</f>
        <v>6262000</v>
      </c>
    </row>
    <row r="18" spans="1:12" s="10" customFormat="1" ht="16.5" customHeight="1">
      <c r="A18" s="96"/>
      <c r="B18" s="96"/>
      <c r="C18" s="97"/>
      <c r="D18" s="96"/>
      <c r="E18" s="242">
        <v>299</v>
      </c>
      <c r="F18" s="7">
        <v>424000</v>
      </c>
      <c r="G18" s="7" t="s">
        <v>26</v>
      </c>
      <c r="H18" s="52">
        <v>3600000</v>
      </c>
      <c r="I18" s="52">
        <v>0</v>
      </c>
      <c r="J18" s="52">
        <v>500000</v>
      </c>
      <c r="K18" s="210">
        <v>0</v>
      </c>
      <c r="L18" s="9">
        <f>H18+J18</f>
        <v>4100000</v>
      </c>
    </row>
    <row r="19" spans="1:12" s="10" customFormat="1" ht="16.5" customHeight="1">
      <c r="A19" s="96"/>
      <c r="B19" s="96"/>
      <c r="C19" s="97"/>
      <c r="D19" s="96"/>
      <c r="E19" s="242">
        <v>300</v>
      </c>
      <c r="F19" s="7">
        <v>425000</v>
      </c>
      <c r="G19" s="7" t="s">
        <v>51</v>
      </c>
      <c r="H19" s="52">
        <v>10920000</v>
      </c>
      <c r="I19" s="52">
        <v>0</v>
      </c>
      <c r="J19" s="52">
        <v>0</v>
      </c>
      <c r="K19" s="210">
        <v>0</v>
      </c>
      <c r="L19" s="9">
        <f>H19+J19</f>
        <v>10920000</v>
      </c>
    </row>
    <row r="20" spans="1:12" s="10" customFormat="1" ht="16.5" customHeight="1">
      <c r="A20" s="96"/>
      <c r="B20" s="96"/>
      <c r="C20" s="97"/>
      <c r="D20" s="96"/>
      <c r="E20" s="242">
        <v>301</v>
      </c>
      <c r="F20" s="7">
        <v>426000</v>
      </c>
      <c r="G20" s="7" t="s">
        <v>31</v>
      </c>
      <c r="H20" s="52">
        <v>40000000</v>
      </c>
      <c r="I20" s="52">
        <v>0</v>
      </c>
      <c r="J20" s="52">
        <v>200000</v>
      </c>
      <c r="K20" s="210">
        <v>250000</v>
      </c>
      <c r="L20" s="9">
        <f>H20+I20+J20+K20</f>
        <v>40450000</v>
      </c>
    </row>
    <row r="21" spans="1:12" s="10" customFormat="1" ht="16.5" customHeight="1">
      <c r="A21" s="101"/>
      <c r="B21" s="101"/>
      <c r="C21" s="102"/>
      <c r="D21" s="243"/>
      <c r="E21" s="143"/>
      <c r="F21" s="24">
        <v>480000</v>
      </c>
      <c r="G21" s="24" t="s">
        <v>52</v>
      </c>
      <c r="H21" s="25">
        <f>H22+H23</f>
        <v>1250000</v>
      </c>
      <c r="I21" s="25">
        <f>I22+I23</f>
        <v>0</v>
      </c>
      <c r="J21" s="25">
        <f>J22+J23</f>
        <v>0</v>
      </c>
      <c r="K21" s="208">
        <f>K22+K23</f>
        <v>0</v>
      </c>
      <c r="L21" s="26">
        <f>L22+L23</f>
        <v>1250000</v>
      </c>
    </row>
    <row r="22" spans="1:12" s="10" customFormat="1" ht="16.5" customHeight="1">
      <c r="A22" s="96"/>
      <c r="B22" s="96"/>
      <c r="C22" s="97"/>
      <c r="D22" s="96"/>
      <c r="E22" s="242">
        <v>302</v>
      </c>
      <c r="F22" s="7">
        <v>482000</v>
      </c>
      <c r="G22" s="7" t="s">
        <v>53</v>
      </c>
      <c r="H22" s="52">
        <v>250000</v>
      </c>
      <c r="I22" s="37">
        <v>0</v>
      </c>
      <c r="J22" s="52">
        <v>0</v>
      </c>
      <c r="K22" s="210">
        <v>0</v>
      </c>
      <c r="L22" s="9">
        <v>250000</v>
      </c>
    </row>
    <row r="23" spans="1:12" s="10" customFormat="1" ht="16.5" customHeight="1">
      <c r="A23" s="96"/>
      <c r="B23" s="96"/>
      <c r="C23" s="97"/>
      <c r="D23" s="96"/>
      <c r="E23" s="242">
        <v>303</v>
      </c>
      <c r="F23" s="7">
        <v>483000</v>
      </c>
      <c r="G23" s="7" t="s">
        <v>54</v>
      </c>
      <c r="H23" s="52">
        <v>1000000</v>
      </c>
      <c r="I23" s="37">
        <v>0</v>
      </c>
      <c r="J23" s="52">
        <v>0</v>
      </c>
      <c r="K23" s="210">
        <v>0</v>
      </c>
      <c r="L23" s="9">
        <f>H23+J23</f>
        <v>1000000</v>
      </c>
    </row>
    <row r="24" spans="1:12" s="10" customFormat="1" ht="16.5" customHeight="1">
      <c r="A24" s="101"/>
      <c r="B24" s="101"/>
      <c r="C24" s="102"/>
      <c r="D24" s="243"/>
      <c r="E24" s="143"/>
      <c r="F24" s="24">
        <v>510000</v>
      </c>
      <c r="G24" s="24" t="s">
        <v>55</v>
      </c>
      <c r="H24" s="25">
        <f>H25</f>
        <v>8450000</v>
      </c>
      <c r="I24" s="25">
        <f>I25</f>
        <v>0</v>
      </c>
      <c r="J24" s="25">
        <f>J25</f>
        <v>0</v>
      </c>
      <c r="K24" s="208">
        <f>K25</f>
        <v>50000</v>
      </c>
      <c r="L24" s="26">
        <f>L25</f>
        <v>8500000</v>
      </c>
    </row>
    <row r="25" spans="1:12" s="10" customFormat="1" ht="16.5" customHeight="1">
      <c r="A25" s="96"/>
      <c r="B25" s="96"/>
      <c r="C25" s="97"/>
      <c r="D25" s="242"/>
      <c r="E25" s="142">
        <v>304</v>
      </c>
      <c r="F25" s="7">
        <v>512000</v>
      </c>
      <c r="G25" s="7" t="s">
        <v>35</v>
      </c>
      <c r="H25" s="52">
        <v>8450000</v>
      </c>
      <c r="I25" s="52">
        <v>0</v>
      </c>
      <c r="J25" s="8">
        <v>0</v>
      </c>
      <c r="K25" s="210">
        <v>50000</v>
      </c>
      <c r="L25" s="9">
        <f>H25+I25+J25+K25</f>
        <v>8500000</v>
      </c>
    </row>
    <row r="26" s="10" customFormat="1" ht="15.75">
      <c r="E26" s="87"/>
    </row>
    <row r="27" s="10" customFormat="1" ht="15.75">
      <c r="E27" s="87"/>
    </row>
    <row r="28" s="10" customFormat="1" ht="15.75">
      <c r="E28" s="87"/>
    </row>
    <row r="29" spans="4:12" s="10" customFormat="1" ht="18.75" thickBot="1">
      <c r="D29" s="318" t="s">
        <v>145</v>
      </c>
      <c r="E29" s="318"/>
      <c r="F29" s="318"/>
      <c r="G29" s="318"/>
      <c r="H29" s="318"/>
      <c r="I29" s="318"/>
      <c r="J29" s="318"/>
      <c r="K29" s="318"/>
      <c r="L29" s="318"/>
    </row>
    <row r="30" spans="1:12" s="10" customFormat="1" ht="75.75" thickBot="1">
      <c r="A30" s="98" t="s">
        <v>214</v>
      </c>
      <c r="B30" s="99" t="s">
        <v>215</v>
      </c>
      <c r="C30" s="100" t="s">
        <v>216</v>
      </c>
      <c r="D30" s="13" t="s">
        <v>212</v>
      </c>
      <c r="E30" s="83" t="s">
        <v>209</v>
      </c>
      <c r="F30" s="4" t="s">
        <v>38</v>
      </c>
      <c r="G30" s="4" t="s">
        <v>39</v>
      </c>
      <c r="H30" s="4" t="s">
        <v>239</v>
      </c>
      <c r="I30" s="13" t="s">
        <v>316</v>
      </c>
      <c r="J30" s="13" t="s">
        <v>315</v>
      </c>
      <c r="K30" s="13" t="s">
        <v>319</v>
      </c>
      <c r="L30" s="4" t="s">
        <v>44</v>
      </c>
    </row>
    <row r="31" spans="1:12" s="10" customFormat="1" ht="16.5" customHeight="1" thickBot="1">
      <c r="A31" s="166">
        <v>1</v>
      </c>
      <c r="B31" s="165">
        <v>2</v>
      </c>
      <c r="C31" s="166">
        <v>3</v>
      </c>
      <c r="D31" s="158">
        <v>4</v>
      </c>
      <c r="E31" s="158">
        <v>5</v>
      </c>
      <c r="F31" s="158">
        <v>6</v>
      </c>
      <c r="G31" s="158">
        <v>7</v>
      </c>
      <c r="H31" s="158">
        <v>8</v>
      </c>
      <c r="I31" s="158"/>
      <c r="J31" s="158">
        <v>9</v>
      </c>
      <c r="K31" s="158"/>
      <c r="L31" s="158">
        <v>10</v>
      </c>
    </row>
    <row r="32" spans="1:16" s="15" customFormat="1" ht="16.5" customHeight="1">
      <c r="A32" s="103"/>
      <c r="B32" s="103"/>
      <c r="C32" s="104"/>
      <c r="D32" s="106"/>
      <c r="E32" s="112"/>
      <c r="F32" s="39"/>
      <c r="G32" s="18" t="s">
        <v>172</v>
      </c>
      <c r="H32" s="19">
        <f>H33+H67+H200+H212</f>
        <v>374710600</v>
      </c>
      <c r="I32" s="19">
        <f>I34+I37+I42+I47+I58+I61+I68+I101+I113+I135+I144+I168+I201+I209+I213</f>
        <v>500000</v>
      </c>
      <c r="J32" s="19">
        <f>J47+J69+J92+J97+J102+J133+J136+J185+J196</f>
        <v>5500000</v>
      </c>
      <c r="K32" s="207">
        <f>K34+K37+K42+K46+K58+K61+K68+K101+K113+K135+K144+K168+K201+K209+K213</f>
        <v>300000</v>
      </c>
      <c r="L32" s="20">
        <f>H32+I32+J32+K32</f>
        <v>381010600</v>
      </c>
      <c r="P32" s="10"/>
    </row>
    <row r="33" spans="1:12" s="15" customFormat="1" ht="16.5" customHeight="1">
      <c r="A33" s="111"/>
      <c r="B33" s="111"/>
      <c r="C33" s="111"/>
      <c r="D33" s="93"/>
      <c r="E33" s="80"/>
      <c r="F33" s="23">
        <v>410000</v>
      </c>
      <c r="G33" s="24" t="s">
        <v>154</v>
      </c>
      <c r="H33" s="25">
        <f>H34+H37+H42+H46+H58+H61</f>
        <v>272218600</v>
      </c>
      <c r="I33" s="25">
        <f>I34+I37+I42+I46+I58+I61</f>
        <v>500000</v>
      </c>
      <c r="J33" s="25">
        <f>J34+J37+J42+J46+J58+J61</f>
        <v>0</v>
      </c>
      <c r="K33" s="208">
        <f>K34+K37+K42+K46+K58+K61</f>
        <v>0</v>
      </c>
      <c r="L33" s="26">
        <f>L34+L37+L42+L46+L58+L61</f>
        <v>272718600</v>
      </c>
    </row>
    <row r="34" spans="1:15" s="15" customFormat="1" ht="27.75" customHeight="1">
      <c r="A34" s="111"/>
      <c r="B34" s="111"/>
      <c r="C34" s="111"/>
      <c r="D34" s="93"/>
      <c r="E34" s="80"/>
      <c r="F34" s="23">
        <v>411000</v>
      </c>
      <c r="G34" s="24" t="s">
        <v>153</v>
      </c>
      <c r="H34" s="25">
        <f aca="true" t="shared" si="1" ref="H34:L35">H35</f>
        <v>214100600</v>
      </c>
      <c r="I34" s="25">
        <f>I35</f>
        <v>0</v>
      </c>
      <c r="J34" s="25">
        <f t="shared" si="1"/>
        <v>0</v>
      </c>
      <c r="K34" s="208">
        <f>K35</f>
        <v>0</v>
      </c>
      <c r="L34" s="26">
        <f>H34+I34+J34+K34</f>
        <v>214100600</v>
      </c>
      <c r="O34" s="65"/>
    </row>
    <row r="35" spans="1:12" s="15" customFormat="1" ht="16.5" customHeight="1">
      <c r="A35" s="111"/>
      <c r="B35" s="111"/>
      <c r="C35" s="111"/>
      <c r="D35" s="95"/>
      <c r="E35" s="144"/>
      <c r="F35" s="23">
        <v>411100</v>
      </c>
      <c r="G35" s="24" t="s">
        <v>46</v>
      </c>
      <c r="H35" s="25">
        <f t="shared" si="1"/>
        <v>214100600</v>
      </c>
      <c r="I35" s="25">
        <f>I36</f>
        <v>0</v>
      </c>
      <c r="J35" s="25">
        <f t="shared" si="1"/>
        <v>0</v>
      </c>
      <c r="K35" s="208">
        <f>K36</f>
        <v>0</v>
      </c>
      <c r="L35" s="26">
        <f t="shared" si="1"/>
        <v>214100600</v>
      </c>
    </row>
    <row r="36" spans="1:16" s="17" customFormat="1" ht="16.5" customHeight="1">
      <c r="A36" s="110"/>
      <c r="B36" s="110"/>
      <c r="C36" s="110"/>
      <c r="D36" s="92"/>
      <c r="E36" s="145"/>
      <c r="F36" s="11">
        <v>411111</v>
      </c>
      <c r="G36" s="7" t="s">
        <v>46</v>
      </c>
      <c r="H36" s="52">
        <v>214100600</v>
      </c>
      <c r="I36" s="37">
        <v>0</v>
      </c>
      <c r="J36" s="52">
        <v>0</v>
      </c>
      <c r="K36" s="210">
        <v>0</v>
      </c>
      <c r="L36" s="9">
        <f>H36+J36</f>
        <v>214100600</v>
      </c>
      <c r="N36" s="64"/>
      <c r="O36" s="64"/>
      <c r="P36" s="64"/>
    </row>
    <row r="37" spans="1:16" s="15" customFormat="1" ht="34.5" customHeight="1">
      <c r="A37" s="111"/>
      <c r="B37" s="111"/>
      <c r="C37" s="111"/>
      <c r="D37" s="93"/>
      <c r="E37" s="143"/>
      <c r="F37" s="23">
        <v>412000</v>
      </c>
      <c r="G37" s="24" t="s">
        <v>155</v>
      </c>
      <c r="H37" s="25">
        <f>H38+H40</f>
        <v>35892000</v>
      </c>
      <c r="I37" s="25">
        <f>I38+I40</f>
        <v>0</v>
      </c>
      <c r="J37" s="25">
        <f>J38+J40</f>
        <v>0</v>
      </c>
      <c r="K37" s="208">
        <f>K38+K40</f>
        <v>0</v>
      </c>
      <c r="L37" s="26">
        <f>H37+I37+J37+K37</f>
        <v>35892000</v>
      </c>
      <c r="P37" s="65"/>
    </row>
    <row r="38" spans="1:16" s="15" customFormat="1" ht="25.5" customHeight="1">
      <c r="A38" s="111"/>
      <c r="B38" s="111"/>
      <c r="C38" s="111"/>
      <c r="D38" s="93"/>
      <c r="E38" s="143"/>
      <c r="F38" s="24">
        <v>412100</v>
      </c>
      <c r="G38" s="24" t="s">
        <v>1</v>
      </c>
      <c r="H38" s="25">
        <f>H39</f>
        <v>24622000</v>
      </c>
      <c r="I38" s="25">
        <f>I39</f>
        <v>0</v>
      </c>
      <c r="J38" s="25">
        <f>J39</f>
        <v>0</v>
      </c>
      <c r="K38" s="208">
        <f>K39</f>
        <v>0</v>
      </c>
      <c r="L38" s="26">
        <f>L39</f>
        <v>24622000</v>
      </c>
      <c r="P38" s="65"/>
    </row>
    <row r="39" spans="1:17" s="17" customFormat="1" ht="27" customHeight="1">
      <c r="A39" s="110"/>
      <c r="B39" s="110"/>
      <c r="C39" s="110"/>
      <c r="D39" s="92"/>
      <c r="E39" s="145"/>
      <c r="F39" s="11">
        <v>412111</v>
      </c>
      <c r="G39" s="7" t="s">
        <v>1</v>
      </c>
      <c r="H39" s="52">
        <v>24622000</v>
      </c>
      <c r="I39" s="37">
        <v>0</v>
      </c>
      <c r="J39" s="8">
        <v>0</v>
      </c>
      <c r="K39" s="209">
        <v>0</v>
      </c>
      <c r="L39" s="9">
        <f>H39+J39</f>
        <v>24622000</v>
      </c>
      <c r="O39" s="15"/>
      <c r="P39" s="64"/>
      <c r="Q39" s="15"/>
    </row>
    <row r="40" spans="1:16" s="15" customFormat="1" ht="16.5" customHeight="1">
      <c r="A40" s="111"/>
      <c r="B40" s="111"/>
      <c r="C40" s="111"/>
      <c r="D40" s="93"/>
      <c r="E40" s="143"/>
      <c r="F40" s="23">
        <v>412200</v>
      </c>
      <c r="G40" s="24" t="s">
        <v>2</v>
      </c>
      <c r="H40" s="25">
        <f>H41</f>
        <v>11270000</v>
      </c>
      <c r="I40" s="25">
        <f>I41</f>
        <v>0</v>
      </c>
      <c r="J40" s="25">
        <f>J41</f>
        <v>0</v>
      </c>
      <c r="K40" s="208">
        <f>K41</f>
        <v>0</v>
      </c>
      <c r="L40" s="26">
        <f>H40+I40+J40+K40</f>
        <v>11270000</v>
      </c>
      <c r="P40" s="128"/>
    </row>
    <row r="41" spans="1:12" s="17" customFormat="1" ht="16.5" customHeight="1">
      <c r="A41" s="110"/>
      <c r="B41" s="110"/>
      <c r="C41" s="110"/>
      <c r="D41" s="92"/>
      <c r="E41" s="145"/>
      <c r="F41" s="11">
        <v>412211</v>
      </c>
      <c r="G41" s="7" t="s">
        <v>2</v>
      </c>
      <c r="H41" s="52">
        <v>11270000</v>
      </c>
      <c r="I41" s="37">
        <v>0</v>
      </c>
      <c r="J41" s="8">
        <v>0</v>
      </c>
      <c r="K41" s="209">
        <v>0</v>
      </c>
      <c r="L41" s="9">
        <f>H41+J41</f>
        <v>11270000</v>
      </c>
    </row>
    <row r="42" spans="1:12" s="15" customFormat="1" ht="16.5" customHeight="1">
      <c r="A42" s="111"/>
      <c r="B42" s="111"/>
      <c r="C42" s="111"/>
      <c r="D42" s="93"/>
      <c r="E42" s="143"/>
      <c r="F42" s="23">
        <v>413000</v>
      </c>
      <c r="G42" s="24" t="s">
        <v>158</v>
      </c>
      <c r="H42" s="25">
        <f>H43</f>
        <v>1500000</v>
      </c>
      <c r="I42" s="25">
        <f>I43</f>
        <v>0</v>
      </c>
      <c r="J42" s="25">
        <f>J43</f>
        <v>0</v>
      </c>
      <c r="K42" s="208">
        <f>K43</f>
        <v>0</v>
      </c>
      <c r="L42" s="26">
        <f>H42+I42+J42+K42</f>
        <v>1500000</v>
      </c>
    </row>
    <row r="43" spans="1:12" s="15" customFormat="1" ht="16.5" customHeight="1">
      <c r="A43" s="111"/>
      <c r="B43" s="111"/>
      <c r="C43" s="111"/>
      <c r="D43" s="93"/>
      <c r="E43" s="143"/>
      <c r="F43" s="23">
        <v>413100</v>
      </c>
      <c r="G43" s="24" t="s">
        <v>4</v>
      </c>
      <c r="H43" s="25">
        <f>H44+H45</f>
        <v>1500000</v>
      </c>
      <c r="I43" s="25">
        <f>I44+I45</f>
        <v>0</v>
      </c>
      <c r="J43" s="29">
        <f>J44+J45</f>
        <v>0</v>
      </c>
      <c r="K43" s="211">
        <f>K44+K45</f>
        <v>0</v>
      </c>
      <c r="L43" s="26">
        <f>L44+L45</f>
        <v>1500000</v>
      </c>
    </row>
    <row r="44" spans="1:12" s="17" customFormat="1" ht="16.5" customHeight="1">
      <c r="A44" s="110"/>
      <c r="B44" s="110"/>
      <c r="C44" s="110"/>
      <c r="D44" s="92"/>
      <c r="E44" s="145"/>
      <c r="F44" s="11">
        <v>413142</v>
      </c>
      <c r="G44" s="7" t="s">
        <v>56</v>
      </c>
      <c r="H44" s="52">
        <v>0</v>
      </c>
      <c r="I44" s="52">
        <v>0</v>
      </c>
      <c r="J44" s="8">
        <v>0</v>
      </c>
      <c r="K44" s="209">
        <v>0</v>
      </c>
      <c r="L44" s="9">
        <f>H44+J44</f>
        <v>0</v>
      </c>
    </row>
    <row r="45" spans="1:12" s="17" customFormat="1" ht="16.5" customHeight="1">
      <c r="A45" s="110"/>
      <c r="B45" s="110"/>
      <c r="C45" s="110"/>
      <c r="D45" s="92"/>
      <c r="E45" s="145"/>
      <c r="F45" s="11">
        <v>413151</v>
      </c>
      <c r="G45" s="7" t="s">
        <v>57</v>
      </c>
      <c r="H45" s="52">
        <v>1500000</v>
      </c>
      <c r="I45" s="37">
        <v>0</v>
      </c>
      <c r="J45" s="8">
        <v>0</v>
      </c>
      <c r="K45" s="209">
        <v>0</v>
      </c>
      <c r="L45" s="9">
        <f>H45+J45</f>
        <v>1500000</v>
      </c>
    </row>
    <row r="46" spans="1:12" s="15" customFormat="1" ht="16.5" customHeight="1">
      <c r="A46" s="111"/>
      <c r="B46" s="111"/>
      <c r="C46" s="111"/>
      <c r="D46" s="93"/>
      <c r="E46" s="143"/>
      <c r="F46" s="23">
        <v>414000</v>
      </c>
      <c r="G46" s="24" t="s">
        <v>195</v>
      </c>
      <c r="H46" s="25">
        <f>H47+H51+H55</f>
        <v>5000000</v>
      </c>
      <c r="I46" s="25">
        <f>I47+I51+I55</f>
        <v>500000</v>
      </c>
      <c r="J46" s="25">
        <f>J47+J51+J55</f>
        <v>0</v>
      </c>
      <c r="K46" s="208">
        <f>K47+K51+K55</f>
        <v>0</v>
      </c>
      <c r="L46" s="26">
        <f>H46+I46+J46+K46</f>
        <v>5500000</v>
      </c>
    </row>
    <row r="47" spans="1:12" s="15" customFormat="1" ht="25.5" customHeight="1">
      <c r="A47" s="111"/>
      <c r="B47" s="111"/>
      <c r="C47" s="111"/>
      <c r="D47" s="93"/>
      <c r="E47" s="143"/>
      <c r="F47" s="23">
        <v>414100</v>
      </c>
      <c r="G47" s="24" t="s">
        <v>58</v>
      </c>
      <c r="H47" s="25">
        <f>H48+H49+H50</f>
        <v>0</v>
      </c>
      <c r="I47" s="25">
        <f>I48+I49+I50</f>
        <v>500000</v>
      </c>
      <c r="J47" s="25">
        <f>J48+J49+J50</f>
        <v>0</v>
      </c>
      <c r="K47" s="208">
        <f>K48+K49+K50</f>
        <v>0</v>
      </c>
      <c r="L47" s="26">
        <f>H47+I47+J47+K47</f>
        <v>500000</v>
      </c>
    </row>
    <row r="48" spans="1:12" s="17" customFormat="1" ht="16.5" customHeight="1">
      <c r="A48" s="110"/>
      <c r="B48" s="110"/>
      <c r="C48" s="110"/>
      <c r="D48" s="92"/>
      <c r="E48" s="145"/>
      <c r="F48" s="11">
        <v>414111</v>
      </c>
      <c r="G48" s="7" t="s">
        <v>59</v>
      </c>
      <c r="H48" s="8">
        <v>0</v>
      </c>
      <c r="I48" s="8">
        <v>0</v>
      </c>
      <c r="J48" s="52">
        <v>0</v>
      </c>
      <c r="K48" s="210">
        <v>0</v>
      </c>
      <c r="L48" s="9">
        <f>H48+J48</f>
        <v>0</v>
      </c>
    </row>
    <row r="49" spans="1:12" s="17" customFormat="1" ht="16.5" customHeight="1">
      <c r="A49" s="110"/>
      <c r="B49" s="110"/>
      <c r="C49" s="110"/>
      <c r="D49" s="92"/>
      <c r="E49" s="145"/>
      <c r="F49" s="11">
        <v>414121</v>
      </c>
      <c r="G49" s="7" t="s">
        <v>60</v>
      </c>
      <c r="H49" s="8">
        <v>0</v>
      </c>
      <c r="I49" s="52">
        <v>500000</v>
      </c>
      <c r="J49" s="37">
        <v>0</v>
      </c>
      <c r="K49" s="217">
        <v>0</v>
      </c>
      <c r="L49" s="9">
        <f>H49+I49+J49+K49</f>
        <v>500000</v>
      </c>
    </row>
    <row r="50" spans="1:12" s="17" customFormat="1" ht="16.5" customHeight="1">
      <c r="A50" s="110"/>
      <c r="B50" s="110"/>
      <c r="C50" s="110"/>
      <c r="D50" s="92"/>
      <c r="E50" s="145"/>
      <c r="F50" s="11">
        <v>414131</v>
      </c>
      <c r="G50" s="7" t="s">
        <v>61</v>
      </c>
      <c r="H50" s="8">
        <v>0</v>
      </c>
      <c r="I50" s="8">
        <v>0</v>
      </c>
      <c r="J50" s="52">
        <v>0</v>
      </c>
      <c r="K50" s="210">
        <v>0</v>
      </c>
      <c r="L50" s="9">
        <f>H50+J50</f>
        <v>0</v>
      </c>
    </row>
    <row r="51" spans="1:12" s="15" customFormat="1" ht="16.5" customHeight="1">
      <c r="A51" s="111"/>
      <c r="B51" s="111"/>
      <c r="C51" s="111"/>
      <c r="D51" s="93"/>
      <c r="E51" s="143"/>
      <c r="F51" s="23">
        <v>414300</v>
      </c>
      <c r="G51" s="24" t="s">
        <v>6</v>
      </c>
      <c r="H51" s="25">
        <f>H52+H53+H54</f>
        <v>3900000</v>
      </c>
      <c r="I51" s="25">
        <f>I52+I53+I54</f>
        <v>0</v>
      </c>
      <c r="J51" s="25">
        <f>J55</f>
        <v>0</v>
      </c>
      <c r="K51" s="208">
        <f>K52+K53+K54</f>
        <v>0</v>
      </c>
      <c r="L51" s="26">
        <f>L52+L53+L54</f>
        <v>3900000</v>
      </c>
    </row>
    <row r="52" spans="1:12" s="17" customFormat="1" ht="16.5" customHeight="1">
      <c r="A52" s="110"/>
      <c r="B52" s="110"/>
      <c r="C52" s="110"/>
      <c r="D52" s="92"/>
      <c r="E52" s="145"/>
      <c r="F52" s="11">
        <v>414311</v>
      </c>
      <c r="G52" s="7" t="s">
        <v>62</v>
      </c>
      <c r="H52" s="52">
        <v>2100000</v>
      </c>
      <c r="I52" s="37">
        <v>0</v>
      </c>
      <c r="J52" s="8">
        <v>0</v>
      </c>
      <c r="K52" s="209">
        <v>0</v>
      </c>
      <c r="L52" s="9">
        <f>H52+I52+J52+K52</f>
        <v>2100000</v>
      </c>
    </row>
    <row r="53" spans="1:17" s="17" customFormat="1" ht="16.5" customHeight="1">
      <c r="A53" s="110"/>
      <c r="B53" s="110"/>
      <c r="C53" s="110"/>
      <c r="D53" s="92"/>
      <c r="E53" s="145"/>
      <c r="F53" s="11">
        <v>414312</v>
      </c>
      <c r="G53" s="7" t="s">
        <v>63</v>
      </c>
      <c r="H53" s="52">
        <v>0</v>
      </c>
      <c r="I53" s="37">
        <v>0</v>
      </c>
      <c r="J53" s="8">
        <v>0</v>
      </c>
      <c r="K53" s="209">
        <v>0</v>
      </c>
      <c r="L53" s="9">
        <f>H53+I53+J53+K53</f>
        <v>0</v>
      </c>
      <c r="Q53" s="64"/>
    </row>
    <row r="54" spans="1:12" s="17" customFormat="1" ht="24.75" customHeight="1">
      <c r="A54" s="110"/>
      <c r="B54" s="110"/>
      <c r="C54" s="110"/>
      <c r="D54" s="92"/>
      <c r="E54" s="145"/>
      <c r="F54" s="11">
        <v>414314</v>
      </c>
      <c r="G54" s="7" t="s">
        <v>64</v>
      </c>
      <c r="H54" s="52">
        <v>1800000</v>
      </c>
      <c r="I54" s="37">
        <v>0</v>
      </c>
      <c r="J54" s="8">
        <v>0</v>
      </c>
      <c r="K54" s="209">
        <v>0</v>
      </c>
      <c r="L54" s="9">
        <f>H54+I54+J54+K54</f>
        <v>1800000</v>
      </c>
    </row>
    <row r="55" spans="1:14" s="15" customFormat="1" ht="33" customHeight="1">
      <c r="A55" s="111"/>
      <c r="B55" s="111"/>
      <c r="C55" s="111"/>
      <c r="D55" s="93"/>
      <c r="E55" s="143"/>
      <c r="F55" s="23">
        <v>414400</v>
      </c>
      <c r="G55" s="24" t="s">
        <v>7</v>
      </c>
      <c r="H55" s="25">
        <f>H56+H57</f>
        <v>1100000</v>
      </c>
      <c r="I55" s="25">
        <f>I56+I57</f>
        <v>0</v>
      </c>
      <c r="J55" s="25">
        <f>J56</f>
        <v>0</v>
      </c>
      <c r="K55" s="208">
        <f>K56+K57</f>
        <v>0</v>
      </c>
      <c r="L55" s="26">
        <f>L56+L57</f>
        <v>1100000</v>
      </c>
      <c r="N55" s="17"/>
    </row>
    <row r="56" spans="1:12" s="17" customFormat="1" ht="24.75" customHeight="1">
      <c r="A56" s="110"/>
      <c r="B56" s="110"/>
      <c r="C56" s="110"/>
      <c r="D56" s="92"/>
      <c r="E56" s="145"/>
      <c r="F56" s="11">
        <v>414411</v>
      </c>
      <c r="G56" s="7" t="s">
        <v>7</v>
      </c>
      <c r="H56" s="52">
        <v>300000</v>
      </c>
      <c r="I56" s="37">
        <v>0</v>
      </c>
      <c r="J56" s="8">
        <v>0</v>
      </c>
      <c r="K56" s="209">
        <v>0</v>
      </c>
      <c r="L56" s="9">
        <f>H56+J56</f>
        <v>300000</v>
      </c>
    </row>
    <row r="57" spans="1:12" s="17" customFormat="1" ht="24.75" customHeight="1">
      <c r="A57" s="110"/>
      <c r="B57" s="110"/>
      <c r="C57" s="110"/>
      <c r="D57" s="92"/>
      <c r="E57" s="145"/>
      <c r="F57" s="11">
        <v>414419</v>
      </c>
      <c r="G57" s="7" t="s">
        <v>230</v>
      </c>
      <c r="H57" s="52">
        <v>800000</v>
      </c>
      <c r="I57" s="37">
        <v>0</v>
      </c>
      <c r="J57" s="8">
        <v>0</v>
      </c>
      <c r="K57" s="209">
        <v>0</v>
      </c>
      <c r="L57" s="9">
        <f>H57+J57</f>
        <v>800000</v>
      </c>
    </row>
    <row r="58" spans="1:12" s="15" customFormat="1" ht="16.5" customHeight="1">
      <c r="A58" s="111"/>
      <c r="B58" s="111"/>
      <c r="C58" s="111"/>
      <c r="D58" s="93"/>
      <c r="E58" s="143"/>
      <c r="F58" s="23">
        <v>415000</v>
      </c>
      <c r="G58" s="24" t="s">
        <v>156</v>
      </c>
      <c r="H58" s="25">
        <f aca="true" t="shared" si="2" ref="H58:J59">H59</f>
        <v>7000000</v>
      </c>
      <c r="I58" s="25">
        <f>I59</f>
        <v>0</v>
      </c>
      <c r="J58" s="25">
        <f t="shared" si="2"/>
        <v>0</v>
      </c>
      <c r="K58" s="208">
        <f>K59</f>
        <v>0</v>
      </c>
      <c r="L58" s="26">
        <f>H58+I58+J58+K58</f>
        <v>7000000</v>
      </c>
    </row>
    <row r="59" spans="1:12" s="15" customFormat="1" ht="16.5" customHeight="1">
      <c r="A59" s="111"/>
      <c r="B59" s="111"/>
      <c r="C59" s="111"/>
      <c r="D59" s="93"/>
      <c r="E59" s="143"/>
      <c r="F59" s="23">
        <v>415100</v>
      </c>
      <c r="G59" s="24" t="s">
        <v>48</v>
      </c>
      <c r="H59" s="25">
        <f t="shared" si="2"/>
        <v>7000000</v>
      </c>
      <c r="I59" s="25">
        <f>I60</f>
        <v>0</v>
      </c>
      <c r="J59" s="25">
        <f t="shared" si="2"/>
        <v>0</v>
      </c>
      <c r="K59" s="208">
        <f>K60</f>
        <v>0</v>
      </c>
      <c r="L59" s="26">
        <f>H59+I59+J59+K59</f>
        <v>7000000</v>
      </c>
    </row>
    <row r="60" spans="1:12" s="17" customFormat="1" ht="24.75" customHeight="1">
      <c r="A60" s="110"/>
      <c r="B60" s="110"/>
      <c r="C60" s="110"/>
      <c r="D60" s="92"/>
      <c r="E60" s="145"/>
      <c r="F60" s="11">
        <v>415112</v>
      </c>
      <c r="G60" s="7" t="s">
        <v>65</v>
      </c>
      <c r="H60" s="52">
        <v>7000000</v>
      </c>
      <c r="I60" s="37">
        <v>0</v>
      </c>
      <c r="J60" s="8">
        <v>0</v>
      </c>
      <c r="K60" s="209">
        <v>0</v>
      </c>
      <c r="L60" s="9">
        <f>H60+J60</f>
        <v>7000000</v>
      </c>
    </row>
    <row r="61" spans="1:12" s="15" customFormat="1" ht="24.75" customHeight="1">
      <c r="A61" s="111"/>
      <c r="B61" s="111"/>
      <c r="C61" s="111"/>
      <c r="D61" s="93"/>
      <c r="E61" s="143"/>
      <c r="F61" s="23">
        <v>416000</v>
      </c>
      <c r="G61" s="24" t="s">
        <v>157</v>
      </c>
      <c r="H61" s="25">
        <f>H62</f>
        <v>8726000</v>
      </c>
      <c r="I61" s="25">
        <f>I62</f>
        <v>0</v>
      </c>
      <c r="J61" s="25">
        <f>J62</f>
        <v>0</v>
      </c>
      <c r="K61" s="208">
        <f>K62</f>
        <v>0</v>
      </c>
      <c r="L61" s="26">
        <f>L62</f>
        <v>8726000</v>
      </c>
    </row>
    <row r="62" spans="1:12" s="15" customFormat="1" ht="24.75" customHeight="1">
      <c r="A62" s="111"/>
      <c r="B62" s="111"/>
      <c r="C62" s="111"/>
      <c r="D62" s="93"/>
      <c r="E62" s="143"/>
      <c r="F62" s="23">
        <v>416100</v>
      </c>
      <c r="G62" s="24" t="s">
        <v>49</v>
      </c>
      <c r="H62" s="25">
        <f>H63+H64+H65+H66</f>
        <v>8726000</v>
      </c>
      <c r="I62" s="25">
        <f>I63+I64+I65+I66</f>
        <v>0</v>
      </c>
      <c r="J62" s="25">
        <f>J63+J64+J65+J66</f>
        <v>0</v>
      </c>
      <c r="K62" s="208">
        <f>K63+K64+K65+K66</f>
        <v>0</v>
      </c>
      <c r="L62" s="26">
        <f>L63+L64+L65+L66</f>
        <v>8726000</v>
      </c>
    </row>
    <row r="63" spans="1:12" s="15" customFormat="1" ht="15.75">
      <c r="A63" s="109"/>
      <c r="B63" s="109"/>
      <c r="C63" s="109"/>
      <c r="D63" s="108"/>
      <c r="E63" s="84"/>
      <c r="F63" s="36">
        <v>416111</v>
      </c>
      <c r="G63" s="34" t="s">
        <v>162</v>
      </c>
      <c r="H63" s="52">
        <v>8726000</v>
      </c>
      <c r="I63" s="52">
        <v>0</v>
      </c>
      <c r="J63" s="37">
        <v>0</v>
      </c>
      <c r="K63" s="217">
        <v>0</v>
      </c>
      <c r="L63" s="38">
        <f>H63+I63+J63+K63</f>
        <v>8726000</v>
      </c>
    </row>
    <row r="64" spans="1:12" s="17" customFormat="1" ht="16.5" customHeight="1">
      <c r="A64" s="110"/>
      <c r="B64" s="110"/>
      <c r="C64" s="110"/>
      <c r="D64" s="92"/>
      <c r="E64" s="81"/>
      <c r="F64" s="11">
        <v>416112</v>
      </c>
      <c r="G64" s="7" t="s">
        <v>66</v>
      </c>
      <c r="H64" s="8">
        <v>0</v>
      </c>
      <c r="I64" s="52">
        <v>0</v>
      </c>
      <c r="J64" s="8">
        <v>0</v>
      </c>
      <c r="K64" s="217">
        <v>0</v>
      </c>
      <c r="L64" s="38">
        <f>H64+I64+J64+K64</f>
        <v>0</v>
      </c>
    </row>
    <row r="65" spans="1:12" s="17" customFormat="1" ht="16.5" customHeight="1">
      <c r="A65" s="110"/>
      <c r="B65" s="110"/>
      <c r="C65" s="110"/>
      <c r="D65" s="92"/>
      <c r="E65" s="81"/>
      <c r="F65" s="11">
        <v>416121</v>
      </c>
      <c r="G65" s="7" t="s">
        <v>67</v>
      </c>
      <c r="H65" s="8">
        <v>0</v>
      </c>
      <c r="I65" s="52">
        <v>0</v>
      </c>
      <c r="J65" s="8">
        <v>0</v>
      </c>
      <c r="K65" s="217">
        <v>0</v>
      </c>
      <c r="L65" s="38">
        <f>H65+I65+J65+K65</f>
        <v>0</v>
      </c>
    </row>
    <row r="66" spans="1:12" s="17" customFormat="1" ht="16.5" customHeight="1">
      <c r="A66" s="110"/>
      <c r="B66" s="110"/>
      <c r="C66" s="110"/>
      <c r="D66" s="92"/>
      <c r="E66" s="81"/>
      <c r="F66" s="11">
        <v>416132</v>
      </c>
      <c r="G66" s="7" t="s">
        <v>68</v>
      </c>
      <c r="H66" s="8">
        <v>0</v>
      </c>
      <c r="I66" s="52">
        <v>0</v>
      </c>
      <c r="J66" s="8">
        <v>0</v>
      </c>
      <c r="K66" s="217">
        <v>0</v>
      </c>
      <c r="L66" s="38">
        <f>H66+I66+J66+K66</f>
        <v>0</v>
      </c>
    </row>
    <row r="67" spans="1:12" s="15" customFormat="1" ht="16.5" customHeight="1">
      <c r="A67" s="111"/>
      <c r="B67" s="111"/>
      <c r="C67" s="111"/>
      <c r="D67" s="93"/>
      <c r="E67" s="78"/>
      <c r="F67" s="23">
        <v>420000</v>
      </c>
      <c r="G67" s="24" t="s">
        <v>50</v>
      </c>
      <c r="H67" s="25">
        <f>H68+H101+H113+H135+H144+H168</f>
        <v>92792000</v>
      </c>
      <c r="I67" s="25">
        <f>I68+I101+I113+I135+I144+I168</f>
        <v>0</v>
      </c>
      <c r="J67" s="25">
        <f>+J68+J101+J113+J135+J144+J168</f>
        <v>5500000</v>
      </c>
      <c r="K67" s="208">
        <f>K68+K101+K113+K135+K144+K168</f>
        <v>250000</v>
      </c>
      <c r="L67" s="26">
        <f>L68+L101+L113+L135+L144+L168</f>
        <v>98542000</v>
      </c>
    </row>
    <row r="68" spans="1:12" s="15" customFormat="1" ht="16.5" customHeight="1">
      <c r="A68" s="111"/>
      <c r="B68" s="111"/>
      <c r="C68" s="111"/>
      <c r="D68" s="93"/>
      <c r="E68" s="78"/>
      <c r="F68" s="23">
        <v>421000</v>
      </c>
      <c r="G68" s="24" t="s">
        <v>152</v>
      </c>
      <c r="H68" s="25">
        <f>H69+H72+H79+H86+H92+H97</f>
        <v>31450000</v>
      </c>
      <c r="I68" s="25">
        <f>I69+I72+I79+I86+I92+I97</f>
        <v>0</v>
      </c>
      <c r="J68" s="25">
        <f>J69+J72+J79+J86+J92+J97</f>
        <v>700000</v>
      </c>
      <c r="K68" s="208">
        <f>K69+K72+K79+K86+K92+K97</f>
        <v>0</v>
      </c>
      <c r="L68" s="26">
        <f>H68+I68+J68+K68</f>
        <v>32150000</v>
      </c>
    </row>
    <row r="69" spans="1:12" s="15" customFormat="1" ht="24.75" customHeight="1">
      <c r="A69" s="111"/>
      <c r="B69" s="111"/>
      <c r="C69" s="111"/>
      <c r="D69" s="93"/>
      <c r="E69" s="78"/>
      <c r="F69" s="23">
        <v>421100</v>
      </c>
      <c r="G69" s="24" t="s">
        <v>9</v>
      </c>
      <c r="H69" s="25">
        <f>H70+H71</f>
        <v>750000</v>
      </c>
      <c r="I69" s="25">
        <f>I70+I71</f>
        <v>0</v>
      </c>
      <c r="J69" s="25">
        <f>J70+J71</f>
        <v>200000</v>
      </c>
      <c r="K69" s="208">
        <f>K70+K71</f>
        <v>0</v>
      </c>
      <c r="L69" s="26">
        <f>H69+I69+J69+K69</f>
        <v>950000</v>
      </c>
    </row>
    <row r="70" spans="1:12" s="17" customFormat="1" ht="16.5" customHeight="1">
      <c r="A70" s="110"/>
      <c r="B70" s="110"/>
      <c r="C70" s="110"/>
      <c r="D70" s="92"/>
      <c r="E70" s="81"/>
      <c r="F70" s="11">
        <v>421111</v>
      </c>
      <c r="G70" s="7" t="s">
        <v>69</v>
      </c>
      <c r="H70" s="52">
        <v>500000</v>
      </c>
      <c r="I70" s="37">
        <v>0</v>
      </c>
      <c r="J70" s="52">
        <v>100000</v>
      </c>
      <c r="K70" s="210">
        <v>0</v>
      </c>
      <c r="L70" s="9">
        <f>H70+J70</f>
        <v>600000</v>
      </c>
    </row>
    <row r="71" spans="1:12" s="17" customFormat="1" ht="16.5" customHeight="1">
      <c r="A71" s="110"/>
      <c r="B71" s="110"/>
      <c r="C71" s="110"/>
      <c r="D71" s="92"/>
      <c r="E71" s="81"/>
      <c r="F71" s="11">
        <v>421121</v>
      </c>
      <c r="G71" s="7" t="s">
        <v>70</v>
      </c>
      <c r="H71" s="52">
        <v>250000</v>
      </c>
      <c r="I71" s="37">
        <v>0</v>
      </c>
      <c r="J71" s="52">
        <v>100000</v>
      </c>
      <c r="K71" s="210">
        <v>0</v>
      </c>
      <c r="L71" s="9">
        <f>H71+J71</f>
        <v>350000</v>
      </c>
    </row>
    <row r="72" spans="1:12" s="15" customFormat="1" ht="16.5" customHeight="1">
      <c r="A72" s="111"/>
      <c r="B72" s="111"/>
      <c r="C72" s="111"/>
      <c r="D72" s="93"/>
      <c r="E72" s="78"/>
      <c r="F72" s="23">
        <v>421200</v>
      </c>
      <c r="G72" s="24" t="s">
        <v>10</v>
      </c>
      <c r="H72" s="25">
        <f>H73+H74+H75+H76+H77+H78</f>
        <v>24500000</v>
      </c>
      <c r="I72" s="25">
        <v>0</v>
      </c>
      <c r="J72" s="25">
        <f>J73+J74+J75+J76+J77+J78</f>
        <v>0</v>
      </c>
      <c r="K72" s="208"/>
      <c r="L72" s="26">
        <f>H72+I72+J72+K72</f>
        <v>24500000</v>
      </c>
    </row>
    <row r="73" spans="1:12" s="17" customFormat="1" ht="16.5" customHeight="1">
      <c r="A73" s="110"/>
      <c r="B73" s="110"/>
      <c r="C73" s="110"/>
      <c r="D73" s="92"/>
      <c r="E73" s="81"/>
      <c r="F73" s="11">
        <v>421211</v>
      </c>
      <c r="G73" s="7" t="s">
        <v>71</v>
      </c>
      <c r="H73" s="52">
        <v>9000000</v>
      </c>
      <c r="I73" s="37">
        <v>0</v>
      </c>
      <c r="J73" s="52">
        <v>0</v>
      </c>
      <c r="K73" s="210">
        <v>0</v>
      </c>
      <c r="L73" s="9">
        <f aca="true" t="shared" si="3" ref="L73:L78">H73+J73</f>
        <v>9000000</v>
      </c>
    </row>
    <row r="74" spans="1:12" s="17" customFormat="1" ht="16.5" customHeight="1">
      <c r="A74" s="110"/>
      <c r="B74" s="110"/>
      <c r="C74" s="110"/>
      <c r="D74" s="92"/>
      <c r="E74" s="81"/>
      <c r="F74" s="11">
        <v>421221</v>
      </c>
      <c r="G74" s="7" t="s">
        <v>193</v>
      </c>
      <c r="H74" s="52">
        <v>3500000</v>
      </c>
      <c r="I74" s="37">
        <v>0</v>
      </c>
      <c r="J74" s="52">
        <v>0</v>
      </c>
      <c r="K74" s="210">
        <v>0</v>
      </c>
      <c r="L74" s="9">
        <f t="shared" si="3"/>
        <v>3500000</v>
      </c>
    </row>
    <row r="75" spans="1:12" s="17" customFormat="1" ht="16.5" customHeight="1">
      <c r="A75" s="110"/>
      <c r="B75" s="110"/>
      <c r="C75" s="110"/>
      <c r="D75" s="92"/>
      <c r="E75" s="81"/>
      <c r="F75" s="11">
        <v>421222</v>
      </c>
      <c r="G75" s="7" t="s">
        <v>72</v>
      </c>
      <c r="H75" s="52">
        <v>0</v>
      </c>
      <c r="I75" s="37">
        <v>0</v>
      </c>
      <c r="J75" s="52">
        <v>0</v>
      </c>
      <c r="K75" s="210">
        <v>0</v>
      </c>
      <c r="L75" s="9">
        <f t="shared" si="3"/>
        <v>0</v>
      </c>
    </row>
    <row r="76" spans="1:12" s="17" customFormat="1" ht="16.5" customHeight="1">
      <c r="A76" s="110"/>
      <c r="B76" s="110"/>
      <c r="C76" s="110"/>
      <c r="D76" s="92"/>
      <c r="E76" s="81"/>
      <c r="F76" s="11">
        <v>421223</v>
      </c>
      <c r="G76" s="7" t="s">
        <v>73</v>
      </c>
      <c r="H76" s="52">
        <v>0</v>
      </c>
      <c r="I76" s="37">
        <v>0</v>
      </c>
      <c r="J76" s="52">
        <v>0</v>
      </c>
      <c r="K76" s="210">
        <v>0</v>
      </c>
      <c r="L76" s="9">
        <f t="shared" si="3"/>
        <v>0</v>
      </c>
    </row>
    <row r="77" spans="1:12" s="17" customFormat="1" ht="16.5" customHeight="1">
      <c r="A77" s="110"/>
      <c r="B77" s="110"/>
      <c r="C77" s="110"/>
      <c r="D77" s="92"/>
      <c r="E77" s="81"/>
      <c r="F77" s="11">
        <v>421224</v>
      </c>
      <c r="G77" s="7" t="s">
        <v>74</v>
      </c>
      <c r="H77" s="52">
        <v>0</v>
      </c>
      <c r="I77" s="37">
        <v>0</v>
      </c>
      <c r="J77" s="52">
        <v>0</v>
      </c>
      <c r="K77" s="210">
        <v>0</v>
      </c>
      <c r="L77" s="9">
        <f t="shared" si="3"/>
        <v>0</v>
      </c>
    </row>
    <row r="78" spans="1:12" s="17" customFormat="1" ht="16.5" customHeight="1">
      <c r="A78" s="110"/>
      <c r="B78" s="110"/>
      <c r="C78" s="110"/>
      <c r="D78" s="92"/>
      <c r="E78" s="81"/>
      <c r="F78" s="11">
        <v>421225</v>
      </c>
      <c r="G78" s="7" t="s">
        <v>75</v>
      </c>
      <c r="H78" s="52">
        <v>12000000</v>
      </c>
      <c r="I78" s="37">
        <v>0</v>
      </c>
      <c r="J78" s="52">
        <v>0</v>
      </c>
      <c r="K78" s="210">
        <v>0</v>
      </c>
      <c r="L78" s="9">
        <f t="shared" si="3"/>
        <v>12000000</v>
      </c>
    </row>
    <row r="79" spans="1:12" s="15" customFormat="1" ht="16.5" customHeight="1">
      <c r="A79" s="111"/>
      <c r="B79" s="111"/>
      <c r="C79" s="111"/>
      <c r="D79" s="93"/>
      <c r="E79" s="78"/>
      <c r="F79" s="23">
        <v>421300</v>
      </c>
      <c r="G79" s="24" t="s">
        <v>11</v>
      </c>
      <c r="H79" s="25">
        <f>H80+H81+H82+H83+H84+H85</f>
        <v>2400000</v>
      </c>
      <c r="I79" s="25">
        <f>I80+I81+I82+I83+I84+I85</f>
        <v>0</v>
      </c>
      <c r="J79" s="25">
        <f>J80+J81+J82+J83+J84+J85</f>
        <v>0</v>
      </c>
      <c r="K79" s="208">
        <f>K80+K81+K82+K83+K84+K85</f>
        <v>0</v>
      </c>
      <c r="L79" s="26">
        <f>H79+I79+J79+K79</f>
        <v>2400000</v>
      </c>
    </row>
    <row r="80" spans="1:12" s="17" customFormat="1" ht="16.5" customHeight="1">
      <c r="A80" s="110"/>
      <c r="B80" s="110"/>
      <c r="C80" s="110"/>
      <c r="D80" s="92"/>
      <c r="E80" s="81"/>
      <c r="F80" s="11">
        <v>421311</v>
      </c>
      <c r="G80" s="7" t="s">
        <v>76</v>
      </c>
      <c r="H80" s="52">
        <v>1000000</v>
      </c>
      <c r="I80" s="37">
        <v>0</v>
      </c>
      <c r="J80" s="52">
        <v>0</v>
      </c>
      <c r="K80" s="210">
        <v>0</v>
      </c>
      <c r="L80" s="9">
        <f aca="true" t="shared" si="4" ref="L80:L85">H80+J80</f>
        <v>1000000</v>
      </c>
    </row>
    <row r="81" spans="1:14" s="17" customFormat="1" ht="16.5" customHeight="1">
      <c r="A81" s="110"/>
      <c r="B81" s="110"/>
      <c r="C81" s="110"/>
      <c r="D81" s="92"/>
      <c r="E81" s="81"/>
      <c r="F81" s="11">
        <v>421321</v>
      </c>
      <c r="G81" s="7" t="s">
        <v>77</v>
      </c>
      <c r="H81" s="52">
        <v>200000</v>
      </c>
      <c r="I81" s="37">
        <v>0</v>
      </c>
      <c r="J81" s="52">
        <v>0</v>
      </c>
      <c r="K81" s="210">
        <v>0</v>
      </c>
      <c r="L81" s="9">
        <f t="shared" si="4"/>
        <v>200000</v>
      </c>
      <c r="N81" s="64"/>
    </row>
    <row r="82" spans="1:12" s="17" customFormat="1" ht="16.5" customHeight="1">
      <c r="A82" s="110"/>
      <c r="B82" s="110"/>
      <c r="C82" s="110"/>
      <c r="D82" s="92"/>
      <c r="E82" s="81"/>
      <c r="F82" s="11">
        <v>421322</v>
      </c>
      <c r="G82" s="7" t="s">
        <v>78</v>
      </c>
      <c r="H82" s="52">
        <v>0</v>
      </c>
      <c r="I82" s="37">
        <v>0</v>
      </c>
      <c r="J82" s="52">
        <v>0</v>
      </c>
      <c r="K82" s="210">
        <v>0</v>
      </c>
      <c r="L82" s="9">
        <f t="shared" si="4"/>
        <v>0</v>
      </c>
    </row>
    <row r="83" spans="1:14" s="17" customFormat="1" ht="16.5" customHeight="1">
      <c r="A83" s="110"/>
      <c r="B83" s="110"/>
      <c r="C83" s="110"/>
      <c r="D83" s="92"/>
      <c r="E83" s="81"/>
      <c r="F83" s="11">
        <v>421323</v>
      </c>
      <c r="G83" s="7" t="s">
        <v>79</v>
      </c>
      <c r="H83" s="52">
        <v>0</v>
      </c>
      <c r="I83" s="37">
        <v>0</v>
      </c>
      <c r="J83" s="52">
        <v>0</v>
      </c>
      <c r="K83" s="210">
        <v>0</v>
      </c>
      <c r="L83" s="9">
        <f t="shared" si="4"/>
        <v>0</v>
      </c>
      <c r="N83" s="64"/>
    </row>
    <row r="84" spans="1:12" s="17" customFormat="1" ht="16.5" customHeight="1">
      <c r="A84" s="110"/>
      <c r="B84" s="110"/>
      <c r="C84" s="110"/>
      <c r="D84" s="92"/>
      <c r="E84" s="81"/>
      <c r="F84" s="11">
        <v>421324</v>
      </c>
      <c r="G84" s="7" t="s">
        <v>80</v>
      </c>
      <c r="H84" s="52">
        <v>1200000</v>
      </c>
      <c r="I84" s="37">
        <v>0</v>
      </c>
      <c r="J84" s="52">
        <v>0</v>
      </c>
      <c r="K84" s="210">
        <v>0</v>
      </c>
      <c r="L84" s="9">
        <f t="shared" si="4"/>
        <v>1200000</v>
      </c>
    </row>
    <row r="85" spans="1:12" s="17" customFormat="1" ht="16.5" customHeight="1">
      <c r="A85" s="110"/>
      <c r="B85" s="110"/>
      <c r="C85" s="110"/>
      <c r="D85" s="92"/>
      <c r="E85" s="81"/>
      <c r="F85" s="11">
        <v>421325</v>
      </c>
      <c r="G85" s="7" t="s">
        <v>81</v>
      </c>
      <c r="H85" s="52">
        <v>0</v>
      </c>
      <c r="I85" s="37">
        <v>0</v>
      </c>
      <c r="J85" s="52">
        <v>0</v>
      </c>
      <c r="K85" s="210">
        <v>0</v>
      </c>
      <c r="L85" s="9">
        <f t="shared" si="4"/>
        <v>0</v>
      </c>
    </row>
    <row r="86" spans="1:12" s="15" customFormat="1" ht="16.5" customHeight="1">
      <c r="A86" s="111"/>
      <c r="B86" s="111"/>
      <c r="C86" s="111"/>
      <c r="D86" s="93"/>
      <c r="E86" s="78"/>
      <c r="F86" s="23">
        <v>421400</v>
      </c>
      <c r="G86" s="24" t="s">
        <v>12</v>
      </c>
      <c r="H86" s="25">
        <f>H87+H88+H89+H90+H91</f>
        <v>1400000</v>
      </c>
      <c r="I86" s="25">
        <f>I87+I88+I89+I90+I91</f>
        <v>0</v>
      </c>
      <c r="J86" s="25">
        <f>J87+J88+J89+J90+J91</f>
        <v>0</v>
      </c>
      <c r="K86" s="208">
        <f>K87+K88+K89+K90+K91</f>
        <v>0</v>
      </c>
      <c r="L86" s="26">
        <f>L87+L88+L89+L90+L91</f>
        <v>1400000</v>
      </c>
    </row>
    <row r="87" spans="1:12" s="17" customFormat="1" ht="16.5" customHeight="1">
      <c r="A87" s="110"/>
      <c r="B87" s="110"/>
      <c r="C87" s="110"/>
      <c r="D87" s="92"/>
      <c r="E87" s="81"/>
      <c r="F87" s="11">
        <v>421411</v>
      </c>
      <c r="G87" s="7" t="s">
        <v>82</v>
      </c>
      <c r="H87" s="52">
        <v>300000</v>
      </c>
      <c r="I87" s="37">
        <v>0</v>
      </c>
      <c r="J87" s="52">
        <v>0</v>
      </c>
      <c r="K87" s="210">
        <v>0</v>
      </c>
      <c r="L87" s="9">
        <f>H87+J87</f>
        <v>300000</v>
      </c>
    </row>
    <row r="88" spans="1:12" s="17" customFormat="1" ht="16.5" customHeight="1">
      <c r="A88" s="110"/>
      <c r="B88" s="110"/>
      <c r="C88" s="110"/>
      <c r="D88" s="92"/>
      <c r="E88" s="81"/>
      <c r="F88" s="11">
        <v>421412</v>
      </c>
      <c r="G88" s="7" t="s">
        <v>83</v>
      </c>
      <c r="H88" s="52">
        <v>300000</v>
      </c>
      <c r="I88" s="37">
        <v>0</v>
      </c>
      <c r="J88" s="52">
        <v>0</v>
      </c>
      <c r="K88" s="210">
        <v>0</v>
      </c>
      <c r="L88" s="9">
        <f>H88+J88</f>
        <v>300000</v>
      </c>
    </row>
    <row r="89" spans="1:12" s="17" customFormat="1" ht="16.5" customHeight="1">
      <c r="A89" s="110"/>
      <c r="B89" s="110"/>
      <c r="C89" s="110"/>
      <c r="D89" s="92"/>
      <c r="E89" s="81"/>
      <c r="F89" s="11">
        <v>421414</v>
      </c>
      <c r="G89" s="7" t="s">
        <v>84</v>
      </c>
      <c r="H89" s="52">
        <v>400000</v>
      </c>
      <c r="I89" s="37">
        <v>0</v>
      </c>
      <c r="J89" s="52">
        <v>0</v>
      </c>
      <c r="K89" s="210">
        <v>0</v>
      </c>
      <c r="L89" s="9">
        <f>H89+J89</f>
        <v>400000</v>
      </c>
    </row>
    <row r="90" spans="1:12" s="17" customFormat="1" ht="16.5" customHeight="1">
      <c r="A90" s="110"/>
      <c r="B90" s="110"/>
      <c r="C90" s="110"/>
      <c r="D90" s="92"/>
      <c r="E90" s="81"/>
      <c r="F90" s="11">
        <v>421421</v>
      </c>
      <c r="G90" s="7" t="s">
        <v>85</v>
      </c>
      <c r="H90" s="52">
        <v>100000</v>
      </c>
      <c r="I90" s="37">
        <v>0</v>
      </c>
      <c r="J90" s="52">
        <v>0</v>
      </c>
      <c r="K90" s="210">
        <v>0</v>
      </c>
      <c r="L90" s="9">
        <f>H90+J90</f>
        <v>100000</v>
      </c>
    </row>
    <row r="91" spans="1:12" s="17" customFormat="1" ht="16.5" customHeight="1">
      <c r="A91" s="110"/>
      <c r="B91" s="110"/>
      <c r="C91" s="110"/>
      <c r="D91" s="92"/>
      <c r="E91" s="81"/>
      <c r="F91" s="11">
        <v>421419</v>
      </c>
      <c r="G91" s="7" t="s">
        <v>199</v>
      </c>
      <c r="H91" s="52">
        <v>300000</v>
      </c>
      <c r="I91" s="37">
        <v>0</v>
      </c>
      <c r="J91" s="52">
        <v>0</v>
      </c>
      <c r="K91" s="210">
        <v>0</v>
      </c>
      <c r="L91" s="9">
        <f>H91+J91</f>
        <v>300000</v>
      </c>
    </row>
    <row r="92" spans="1:12" s="15" customFormat="1" ht="16.5" customHeight="1">
      <c r="A92" s="111"/>
      <c r="B92" s="111"/>
      <c r="C92" s="111"/>
      <c r="D92" s="93"/>
      <c r="E92" s="78"/>
      <c r="F92" s="23">
        <v>421500</v>
      </c>
      <c r="G92" s="24" t="s">
        <v>13</v>
      </c>
      <c r="H92" s="25">
        <f>H93+H94+H95+H96</f>
        <v>2300000</v>
      </c>
      <c r="I92" s="25">
        <f>I93+I94+I95+I96</f>
        <v>0</v>
      </c>
      <c r="J92" s="25">
        <f>J93+J94+J95+J96</f>
        <v>500000</v>
      </c>
      <c r="K92" s="208">
        <f>K93+K94+K95+K96</f>
        <v>0</v>
      </c>
      <c r="L92" s="26">
        <f>L93+L94+L95+L96</f>
        <v>2800000</v>
      </c>
    </row>
    <row r="93" spans="1:12" s="17" customFormat="1" ht="16.5" customHeight="1">
      <c r="A93" s="110"/>
      <c r="B93" s="110"/>
      <c r="C93" s="110"/>
      <c r="D93" s="92"/>
      <c r="E93" s="81"/>
      <c r="F93" s="11">
        <v>421511</v>
      </c>
      <c r="G93" s="7" t="s">
        <v>86</v>
      </c>
      <c r="H93" s="52">
        <v>0</v>
      </c>
      <c r="I93" s="52">
        <v>0</v>
      </c>
      <c r="J93" s="52">
        <v>0</v>
      </c>
      <c r="K93" s="210">
        <v>0</v>
      </c>
      <c r="L93" s="9">
        <f>H93+J93</f>
        <v>0</v>
      </c>
    </row>
    <row r="94" spans="1:12" s="17" customFormat="1" ht="16.5" customHeight="1">
      <c r="A94" s="110"/>
      <c r="B94" s="110"/>
      <c r="C94" s="110"/>
      <c r="D94" s="92"/>
      <c r="E94" s="81"/>
      <c r="F94" s="11">
        <v>421512</v>
      </c>
      <c r="G94" s="7" t="s">
        <v>87</v>
      </c>
      <c r="H94" s="52">
        <v>0</v>
      </c>
      <c r="I94" s="52">
        <v>0</v>
      </c>
      <c r="J94" s="52">
        <v>0</v>
      </c>
      <c r="K94" s="210">
        <v>0</v>
      </c>
      <c r="L94" s="9">
        <f>H94+J94</f>
        <v>0</v>
      </c>
    </row>
    <row r="95" spans="1:12" s="17" customFormat="1" ht="24.75" customHeight="1">
      <c r="A95" s="110"/>
      <c r="B95" s="110"/>
      <c r="C95" s="110"/>
      <c r="D95" s="92"/>
      <c r="E95" s="81"/>
      <c r="F95" s="11">
        <v>421521</v>
      </c>
      <c r="G95" s="7" t="s">
        <v>88</v>
      </c>
      <c r="H95" s="52">
        <v>2300000</v>
      </c>
      <c r="I95" s="52">
        <v>0</v>
      </c>
      <c r="J95" s="52">
        <v>0</v>
      </c>
      <c r="K95" s="210">
        <v>0</v>
      </c>
      <c r="L95" s="9">
        <f>H95+J95</f>
        <v>2300000</v>
      </c>
    </row>
    <row r="96" spans="1:12" s="17" customFormat="1" ht="24.75" customHeight="1">
      <c r="A96" s="110"/>
      <c r="B96" s="110"/>
      <c r="C96" s="110"/>
      <c r="D96" s="92"/>
      <c r="E96" s="81"/>
      <c r="F96" s="11">
        <v>421523</v>
      </c>
      <c r="G96" s="7" t="s">
        <v>149</v>
      </c>
      <c r="H96" s="52">
        <v>0</v>
      </c>
      <c r="I96" s="52">
        <v>0</v>
      </c>
      <c r="J96" s="52">
        <v>500000</v>
      </c>
      <c r="K96" s="210">
        <v>0</v>
      </c>
      <c r="L96" s="9">
        <f>H96+J96</f>
        <v>500000</v>
      </c>
    </row>
    <row r="97" spans="1:12" s="15" customFormat="1" ht="16.5" customHeight="1">
      <c r="A97" s="111"/>
      <c r="B97" s="111"/>
      <c r="C97" s="111"/>
      <c r="D97" s="93"/>
      <c r="E97" s="78"/>
      <c r="F97" s="23">
        <v>421600</v>
      </c>
      <c r="G97" s="24" t="s">
        <v>14</v>
      </c>
      <c r="H97" s="25">
        <f>H98+H99+H100</f>
        <v>100000</v>
      </c>
      <c r="I97" s="25">
        <f>I98+I99+I100</f>
        <v>0</v>
      </c>
      <c r="J97" s="25">
        <f>J98+J99+J100</f>
        <v>0</v>
      </c>
      <c r="K97" s="208">
        <f>K98+K99+K100</f>
        <v>0</v>
      </c>
      <c r="L97" s="26">
        <f>L98+L99+L100</f>
        <v>100000</v>
      </c>
    </row>
    <row r="98" spans="1:12" s="17" customFormat="1" ht="16.5" customHeight="1">
      <c r="A98" s="110"/>
      <c r="B98" s="110"/>
      <c r="C98" s="110"/>
      <c r="D98" s="92"/>
      <c r="E98" s="81"/>
      <c r="F98" s="11">
        <v>421611</v>
      </c>
      <c r="G98" s="7" t="s">
        <v>89</v>
      </c>
      <c r="H98" s="52">
        <v>0</v>
      </c>
      <c r="I98" s="52">
        <v>0</v>
      </c>
      <c r="J98" s="52">
        <v>0</v>
      </c>
      <c r="K98" s="210">
        <v>0</v>
      </c>
      <c r="L98" s="9">
        <f>H98+J98</f>
        <v>0</v>
      </c>
    </row>
    <row r="99" spans="1:14" s="17" customFormat="1" ht="25.5" customHeight="1">
      <c r="A99" s="110"/>
      <c r="B99" s="110"/>
      <c r="C99" s="110"/>
      <c r="D99" s="92"/>
      <c r="E99" s="81"/>
      <c r="F99" s="11">
        <v>421612</v>
      </c>
      <c r="G99" s="132" t="s">
        <v>90</v>
      </c>
      <c r="H99" s="52">
        <v>0</v>
      </c>
      <c r="I99" s="52">
        <v>0</v>
      </c>
      <c r="J99" s="52">
        <v>0</v>
      </c>
      <c r="K99" s="210">
        <v>0</v>
      </c>
      <c r="L99" s="9">
        <f>H99+J99</f>
        <v>0</v>
      </c>
      <c r="M99" s="151"/>
      <c r="N99" s="151"/>
    </row>
    <row r="100" spans="1:12" s="17" customFormat="1" ht="16.5" customHeight="1">
      <c r="A100" s="110"/>
      <c r="B100" s="110"/>
      <c r="C100" s="110"/>
      <c r="D100" s="92"/>
      <c r="E100" s="81"/>
      <c r="F100" s="11">
        <v>421622</v>
      </c>
      <c r="G100" s="7" t="s">
        <v>248</v>
      </c>
      <c r="H100" s="52">
        <v>100000</v>
      </c>
      <c r="I100" s="52">
        <v>0</v>
      </c>
      <c r="J100" s="52">
        <v>0</v>
      </c>
      <c r="K100" s="210">
        <v>0</v>
      </c>
      <c r="L100" s="9">
        <f>H100+J100</f>
        <v>100000</v>
      </c>
    </row>
    <row r="101" spans="1:12" s="15" customFormat="1" ht="30.75" customHeight="1">
      <c r="A101" s="111"/>
      <c r="B101" s="111"/>
      <c r="C101" s="111"/>
      <c r="D101" s="93"/>
      <c r="E101" s="78"/>
      <c r="F101" s="23">
        <v>422000</v>
      </c>
      <c r="G101" s="24" t="s">
        <v>151</v>
      </c>
      <c r="H101" s="25">
        <f>H102+H109+H111</f>
        <v>660000</v>
      </c>
      <c r="I101" s="25">
        <f>I102+I109+I111</f>
        <v>0</v>
      </c>
      <c r="J101" s="25">
        <f>J102+J109+J111</f>
        <v>4000000</v>
      </c>
      <c r="K101" s="208">
        <f>K102+K109+K111</f>
        <v>0</v>
      </c>
      <c r="L101" s="26">
        <f>L102+L109+L111</f>
        <v>4660000</v>
      </c>
    </row>
    <row r="102" spans="1:12" s="15" customFormat="1" ht="16.5" customHeight="1">
      <c r="A102" s="111"/>
      <c r="B102" s="111"/>
      <c r="C102" s="111"/>
      <c r="D102" s="93"/>
      <c r="E102" s="78"/>
      <c r="F102" s="23">
        <v>422100</v>
      </c>
      <c r="G102" s="24" t="s">
        <v>16</v>
      </c>
      <c r="H102" s="25">
        <f>H103+H104+H105+H106+H107+H108</f>
        <v>560000</v>
      </c>
      <c r="I102" s="25">
        <f>I103+I104+I105+I106+I107+I108</f>
        <v>0</v>
      </c>
      <c r="J102" s="25">
        <f>J103+J104+J105+J106+J107+J108</f>
        <v>4000000</v>
      </c>
      <c r="K102" s="208">
        <f>K103+K104+K105+K106+K107+K108</f>
        <v>0</v>
      </c>
      <c r="L102" s="26">
        <f>L103+L104+L105+L106+L107+L108</f>
        <v>4560000</v>
      </c>
    </row>
    <row r="103" spans="1:12" s="17" customFormat="1" ht="24.75" customHeight="1">
      <c r="A103" s="110"/>
      <c r="B103" s="110"/>
      <c r="C103" s="110"/>
      <c r="D103" s="92"/>
      <c r="E103" s="81"/>
      <c r="F103" s="11">
        <v>422111</v>
      </c>
      <c r="G103" s="7" t="s">
        <v>91</v>
      </c>
      <c r="H103" s="52">
        <v>300000</v>
      </c>
      <c r="I103" s="52">
        <v>0</v>
      </c>
      <c r="J103" s="52">
        <v>4000000</v>
      </c>
      <c r="K103" s="210">
        <v>0</v>
      </c>
      <c r="L103" s="9">
        <f aca="true" t="shared" si="5" ref="L103:L108">H103+J103</f>
        <v>4300000</v>
      </c>
    </row>
    <row r="104" spans="1:12" s="17" customFormat="1" ht="16.5" customHeight="1">
      <c r="A104" s="110"/>
      <c r="B104" s="110"/>
      <c r="C104" s="110"/>
      <c r="D104" s="92"/>
      <c r="E104" s="81"/>
      <c r="F104" s="11">
        <v>422121</v>
      </c>
      <c r="G104" s="7" t="s">
        <v>92</v>
      </c>
      <c r="H104" s="52">
        <v>10000</v>
      </c>
      <c r="I104" s="52">
        <v>0</v>
      </c>
      <c r="J104" s="52">
        <v>0</v>
      </c>
      <c r="K104" s="210">
        <v>0</v>
      </c>
      <c r="L104" s="9">
        <f t="shared" si="5"/>
        <v>10000</v>
      </c>
    </row>
    <row r="105" spans="1:12" s="17" customFormat="1" ht="16.5" customHeight="1">
      <c r="A105" s="110"/>
      <c r="B105" s="110"/>
      <c r="C105" s="110"/>
      <c r="D105" s="92"/>
      <c r="E105" s="81"/>
      <c r="F105" s="11">
        <v>422131</v>
      </c>
      <c r="G105" s="7" t="s">
        <v>93</v>
      </c>
      <c r="H105" s="52">
        <v>250000</v>
      </c>
      <c r="I105" s="52">
        <v>0</v>
      </c>
      <c r="J105" s="52">
        <v>0</v>
      </c>
      <c r="K105" s="210">
        <v>0</v>
      </c>
      <c r="L105" s="9">
        <f t="shared" si="5"/>
        <v>250000</v>
      </c>
    </row>
    <row r="106" spans="1:12" s="17" customFormat="1" ht="16.5" customHeight="1">
      <c r="A106" s="110"/>
      <c r="B106" s="110"/>
      <c r="C106" s="110"/>
      <c r="D106" s="92"/>
      <c r="E106" s="81"/>
      <c r="F106" s="11">
        <v>422191</v>
      </c>
      <c r="G106" s="34" t="s">
        <v>94</v>
      </c>
      <c r="H106" s="52">
        <v>0</v>
      </c>
      <c r="I106" s="52">
        <v>0</v>
      </c>
      <c r="J106" s="52">
        <v>0</v>
      </c>
      <c r="K106" s="210">
        <v>0</v>
      </c>
      <c r="L106" s="9">
        <f t="shared" si="5"/>
        <v>0</v>
      </c>
    </row>
    <row r="107" spans="1:12" s="17" customFormat="1" ht="16.5" customHeight="1">
      <c r="A107" s="110"/>
      <c r="B107" s="110"/>
      <c r="C107" s="110"/>
      <c r="D107" s="92"/>
      <c r="E107" s="81"/>
      <c r="F107" s="11">
        <v>422192</v>
      </c>
      <c r="G107" s="7" t="s">
        <v>95</v>
      </c>
      <c r="H107" s="52">
        <v>0</v>
      </c>
      <c r="I107" s="52">
        <v>0</v>
      </c>
      <c r="J107" s="52">
        <v>0</v>
      </c>
      <c r="K107" s="210">
        <v>0</v>
      </c>
      <c r="L107" s="9">
        <f t="shared" si="5"/>
        <v>0</v>
      </c>
    </row>
    <row r="108" spans="1:12" s="17" customFormat="1" ht="16.5" customHeight="1">
      <c r="A108" s="110"/>
      <c r="B108" s="110"/>
      <c r="C108" s="110"/>
      <c r="D108" s="92"/>
      <c r="E108" s="81"/>
      <c r="F108" s="11">
        <v>422194</v>
      </c>
      <c r="G108" s="7" t="s">
        <v>96</v>
      </c>
      <c r="H108" s="52">
        <v>0</v>
      </c>
      <c r="I108" s="52">
        <v>0</v>
      </c>
      <c r="J108" s="52">
        <v>0</v>
      </c>
      <c r="K108" s="210">
        <v>0</v>
      </c>
      <c r="L108" s="9">
        <f t="shared" si="5"/>
        <v>0</v>
      </c>
    </row>
    <row r="109" spans="1:12" s="15" customFormat="1" ht="24.75" customHeight="1">
      <c r="A109" s="111"/>
      <c r="B109" s="111"/>
      <c r="C109" s="111"/>
      <c r="D109" s="93"/>
      <c r="E109" s="78"/>
      <c r="F109" s="23">
        <v>422200</v>
      </c>
      <c r="G109" s="24" t="s">
        <v>97</v>
      </c>
      <c r="H109" s="25">
        <f>H110</f>
        <v>0</v>
      </c>
      <c r="I109" s="25">
        <f>I110</f>
        <v>0</v>
      </c>
      <c r="J109" s="25">
        <f>J110</f>
        <v>0</v>
      </c>
      <c r="K109" s="208">
        <f>K110</f>
        <v>0</v>
      </c>
      <c r="L109" s="26">
        <f>L110</f>
        <v>0</v>
      </c>
    </row>
    <row r="110" spans="1:12" s="17" customFormat="1" ht="24.75" customHeight="1">
      <c r="A110" s="110"/>
      <c r="B110" s="110"/>
      <c r="C110" s="110"/>
      <c r="D110" s="92"/>
      <c r="E110" s="81"/>
      <c r="F110" s="11">
        <v>422211</v>
      </c>
      <c r="G110" s="7" t="s">
        <v>98</v>
      </c>
      <c r="H110" s="52">
        <v>0</v>
      </c>
      <c r="I110" s="52">
        <v>0</v>
      </c>
      <c r="J110" s="8">
        <v>0</v>
      </c>
      <c r="K110" s="209">
        <v>0</v>
      </c>
      <c r="L110" s="9">
        <f>H110+J110</f>
        <v>0</v>
      </c>
    </row>
    <row r="111" spans="1:12" s="15" customFormat="1" ht="16.5" customHeight="1">
      <c r="A111" s="111"/>
      <c r="B111" s="111"/>
      <c r="C111" s="111"/>
      <c r="D111" s="93"/>
      <c r="E111" s="78"/>
      <c r="F111" s="23">
        <v>422400</v>
      </c>
      <c r="G111" s="24" t="s">
        <v>184</v>
      </c>
      <c r="H111" s="33">
        <f>H112</f>
        <v>100000</v>
      </c>
      <c r="I111" s="33">
        <f>I112</f>
        <v>0</v>
      </c>
      <c r="J111" s="29">
        <f>J112</f>
        <v>0</v>
      </c>
      <c r="K111" s="211">
        <f>K112</f>
        <v>0</v>
      </c>
      <c r="L111" s="26">
        <f>H111+J111</f>
        <v>100000</v>
      </c>
    </row>
    <row r="112" spans="1:12" s="17" customFormat="1" ht="16.5" customHeight="1">
      <c r="A112" s="110"/>
      <c r="B112" s="110"/>
      <c r="C112" s="110"/>
      <c r="D112" s="92"/>
      <c r="E112" s="81"/>
      <c r="F112" s="11">
        <v>422411</v>
      </c>
      <c r="G112" s="7" t="s">
        <v>185</v>
      </c>
      <c r="H112" s="147">
        <v>100000</v>
      </c>
      <c r="I112" s="147">
        <v>0</v>
      </c>
      <c r="J112" s="30">
        <v>0</v>
      </c>
      <c r="K112" s="212">
        <v>0</v>
      </c>
      <c r="L112" s="9">
        <f>H112+J112</f>
        <v>100000</v>
      </c>
    </row>
    <row r="113" spans="1:12" s="15" customFormat="1" ht="16.5" customHeight="1">
      <c r="A113" s="111"/>
      <c r="B113" s="111"/>
      <c r="C113" s="111"/>
      <c r="D113" s="93"/>
      <c r="E113" s="78"/>
      <c r="F113" s="23">
        <v>423000</v>
      </c>
      <c r="G113" s="24" t="s">
        <v>150</v>
      </c>
      <c r="H113" s="25">
        <f>H114+H118+H123+H126+H130+H133</f>
        <v>6162000</v>
      </c>
      <c r="I113" s="25">
        <f>I114+I118+I123+I126+I133</f>
        <v>0</v>
      </c>
      <c r="J113" s="25">
        <f>J114+J118+J123+J126+J130+J133</f>
        <v>100000</v>
      </c>
      <c r="K113" s="208">
        <f>K114+K118+K123+K126+K128+K130+K133</f>
        <v>0</v>
      </c>
      <c r="L113" s="26">
        <f>L114+L118+L123+L126+L128+L130+L133</f>
        <v>6262000</v>
      </c>
    </row>
    <row r="114" spans="1:12" s="15" customFormat="1" ht="16.5" customHeight="1">
      <c r="A114" s="111"/>
      <c r="B114" s="111"/>
      <c r="C114" s="111"/>
      <c r="D114" s="93"/>
      <c r="E114" s="78"/>
      <c r="F114" s="23">
        <v>423200</v>
      </c>
      <c r="G114" s="24" t="s">
        <v>20</v>
      </c>
      <c r="H114" s="25">
        <f>H115+H116+H117</f>
        <v>1224000</v>
      </c>
      <c r="I114" s="25">
        <f>I115+I116+I117</f>
        <v>0</v>
      </c>
      <c r="J114" s="25">
        <f>J115+J117</f>
        <v>0</v>
      </c>
      <c r="K114" s="208">
        <f>K115+K116+K117</f>
        <v>0</v>
      </c>
      <c r="L114" s="26">
        <f>L115+L116+L117</f>
        <v>1224000</v>
      </c>
    </row>
    <row r="115" spans="1:12" s="17" customFormat="1" ht="16.5" customHeight="1">
      <c r="A115" s="110"/>
      <c r="B115" s="110"/>
      <c r="C115" s="110"/>
      <c r="D115" s="92"/>
      <c r="E115" s="81"/>
      <c r="F115" s="11">
        <v>423212</v>
      </c>
      <c r="G115" s="7" t="s">
        <v>200</v>
      </c>
      <c r="H115" s="235">
        <v>600000</v>
      </c>
      <c r="I115" s="52">
        <v>0</v>
      </c>
      <c r="J115" s="52">
        <v>0</v>
      </c>
      <c r="K115" s="148">
        <v>0</v>
      </c>
      <c r="L115" s="9">
        <f>H115+J115</f>
        <v>600000</v>
      </c>
    </row>
    <row r="116" spans="1:12" s="17" customFormat="1" ht="16.5" customHeight="1">
      <c r="A116" s="110"/>
      <c r="B116" s="110"/>
      <c r="C116" s="110"/>
      <c r="D116" s="92"/>
      <c r="E116" s="81"/>
      <c r="F116" s="11">
        <v>423221</v>
      </c>
      <c r="G116" s="7" t="s">
        <v>100</v>
      </c>
      <c r="H116" s="52">
        <v>480000</v>
      </c>
      <c r="I116" s="52">
        <v>0</v>
      </c>
      <c r="J116" s="52">
        <v>0</v>
      </c>
      <c r="K116" s="210">
        <v>0</v>
      </c>
      <c r="L116" s="9">
        <f>H116+J116</f>
        <v>480000</v>
      </c>
    </row>
    <row r="117" spans="1:12" s="17" customFormat="1" ht="16.5" customHeight="1">
      <c r="A117" s="110"/>
      <c r="B117" s="110"/>
      <c r="C117" s="110"/>
      <c r="D117" s="92"/>
      <c r="E117" s="81"/>
      <c r="F117" s="11">
        <v>423291</v>
      </c>
      <c r="G117" s="133" t="s">
        <v>225</v>
      </c>
      <c r="H117" s="52">
        <v>144000</v>
      </c>
      <c r="I117" s="52">
        <v>0</v>
      </c>
      <c r="J117" s="52">
        <v>0</v>
      </c>
      <c r="K117" s="210">
        <v>0</v>
      </c>
      <c r="L117" s="9">
        <f>H117+J117</f>
        <v>144000</v>
      </c>
    </row>
    <row r="118" spans="1:12" s="15" customFormat="1" ht="24.75" customHeight="1">
      <c r="A118" s="111"/>
      <c r="B118" s="111"/>
      <c r="C118" s="111"/>
      <c r="D118" s="93"/>
      <c r="E118" s="78"/>
      <c r="F118" s="23">
        <v>423300</v>
      </c>
      <c r="G118" s="24" t="s">
        <v>21</v>
      </c>
      <c r="H118" s="25">
        <f>H119+H120+H121+H122</f>
        <v>650000</v>
      </c>
      <c r="I118" s="25">
        <f>I119+I120+I121+I122</f>
        <v>0</v>
      </c>
      <c r="J118" s="25">
        <f>J119+J120+J121+J122</f>
        <v>0</v>
      </c>
      <c r="K118" s="208">
        <f>K119+K120+K121+K122</f>
        <v>0</v>
      </c>
      <c r="L118" s="26">
        <f>L119+L120+L121+L122</f>
        <v>650000</v>
      </c>
    </row>
    <row r="119" spans="1:12" s="17" customFormat="1" ht="16.5" customHeight="1">
      <c r="A119" s="110"/>
      <c r="B119" s="110"/>
      <c r="C119" s="110"/>
      <c r="D119" s="92"/>
      <c r="E119" s="81"/>
      <c r="F119" s="11">
        <v>423321</v>
      </c>
      <c r="G119" s="7" t="s">
        <v>101</v>
      </c>
      <c r="H119" s="52">
        <v>250000</v>
      </c>
      <c r="I119" s="52">
        <v>0</v>
      </c>
      <c r="J119" s="52">
        <v>0</v>
      </c>
      <c r="K119" s="210">
        <v>0</v>
      </c>
      <c r="L119" s="9">
        <f>H119+J119</f>
        <v>250000</v>
      </c>
    </row>
    <row r="120" spans="1:17" s="17" customFormat="1" ht="16.5" customHeight="1">
      <c r="A120" s="110"/>
      <c r="B120" s="110"/>
      <c r="C120" s="110"/>
      <c r="D120" s="92"/>
      <c r="E120" s="81"/>
      <c r="F120" s="11">
        <v>423322</v>
      </c>
      <c r="G120" s="7" t="s">
        <v>102</v>
      </c>
      <c r="H120" s="52">
        <v>0</v>
      </c>
      <c r="I120" s="52">
        <v>0</v>
      </c>
      <c r="J120" s="52">
        <v>0</v>
      </c>
      <c r="K120" s="210">
        <v>0</v>
      </c>
      <c r="L120" s="9">
        <f>H120+J120</f>
        <v>0</v>
      </c>
      <c r="O120" s="151"/>
      <c r="P120" s="151"/>
      <c r="Q120" s="151"/>
    </row>
    <row r="121" spans="1:12" s="17" customFormat="1" ht="16.5" customHeight="1">
      <c r="A121" s="110"/>
      <c r="B121" s="110"/>
      <c r="C121" s="110"/>
      <c r="D121" s="92"/>
      <c r="E121" s="81"/>
      <c r="F121" s="11">
        <v>423323</v>
      </c>
      <c r="G121" s="7" t="s">
        <v>103</v>
      </c>
      <c r="H121" s="52">
        <v>0</v>
      </c>
      <c r="I121" s="52">
        <v>0</v>
      </c>
      <c r="J121" s="52">
        <v>0</v>
      </c>
      <c r="K121" s="210">
        <v>0</v>
      </c>
      <c r="L121" s="9">
        <f>H121+J121</f>
        <v>0</v>
      </c>
    </row>
    <row r="122" spans="1:12" s="17" customFormat="1" ht="16.5" customHeight="1">
      <c r="A122" s="110"/>
      <c r="B122" s="110"/>
      <c r="C122" s="110"/>
      <c r="D122" s="92"/>
      <c r="E122" s="81"/>
      <c r="F122" s="11">
        <v>423391</v>
      </c>
      <c r="G122" s="7" t="s">
        <v>104</v>
      </c>
      <c r="H122" s="52">
        <v>400000</v>
      </c>
      <c r="I122" s="52">
        <v>0</v>
      </c>
      <c r="J122" s="52">
        <v>0</v>
      </c>
      <c r="K122" s="210">
        <v>0</v>
      </c>
      <c r="L122" s="9">
        <f>H122+J122</f>
        <v>400000</v>
      </c>
    </row>
    <row r="123" spans="1:12" s="15" customFormat="1" ht="16.5" customHeight="1">
      <c r="A123" s="111"/>
      <c r="B123" s="111"/>
      <c r="C123" s="111"/>
      <c r="D123" s="93"/>
      <c r="E123" s="78"/>
      <c r="F123" s="23">
        <v>423400</v>
      </c>
      <c r="G123" s="24" t="s">
        <v>22</v>
      </c>
      <c r="H123" s="25">
        <f>H124+H125</f>
        <v>200000</v>
      </c>
      <c r="I123" s="25">
        <f>I124+I125</f>
        <v>0</v>
      </c>
      <c r="J123" s="25">
        <f>J124+J125</f>
        <v>0</v>
      </c>
      <c r="K123" s="208">
        <f>K124+K125</f>
        <v>0</v>
      </c>
      <c r="L123" s="26">
        <f>H123+I123+J123+K123</f>
        <v>200000</v>
      </c>
    </row>
    <row r="124" spans="1:12" s="17" customFormat="1" ht="24.75" customHeight="1">
      <c r="A124" s="110"/>
      <c r="B124" s="110"/>
      <c r="C124" s="110"/>
      <c r="D124" s="92"/>
      <c r="E124" s="81"/>
      <c r="F124" s="11">
        <v>423432</v>
      </c>
      <c r="G124" s="7" t="s">
        <v>105</v>
      </c>
      <c r="H124" s="52">
        <v>200000</v>
      </c>
      <c r="I124" s="52">
        <v>0</v>
      </c>
      <c r="J124" s="52">
        <v>0</v>
      </c>
      <c r="K124" s="210">
        <v>0</v>
      </c>
      <c r="L124" s="9">
        <f>H124+I124+J124+K124</f>
        <v>200000</v>
      </c>
    </row>
    <row r="125" spans="1:12" s="17" customFormat="1" ht="16.5" customHeight="1">
      <c r="A125" s="110"/>
      <c r="B125" s="110"/>
      <c r="C125" s="110"/>
      <c r="D125" s="92"/>
      <c r="E125" s="81"/>
      <c r="F125" s="11">
        <v>423441</v>
      </c>
      <c r="G125" s="7" t="s">
        <v>106</v>
      </c>
      <c r="H125" s="52">
        <v>0</v>
      </c>
      <c r="I125" s="52">
        <v>0</v>
      </c>
      <c r="J125" s="52">
        <v>0</v>
      </c>
      <c r="K125" s="210">
        <v>0</v>
      </c>
      <c r="L125" s="9">
        <f>H125+I125+J125+K125</f>
        <v>0</v>
      </c>
    </row>
    <row r="126" spans="1:12" s="15" customFormat="1" ht="16.5" customHeight="1">
      <c r="A126" s="111"/>
      <c r="B126" s="111"/>
      <c r="C126" s="111"/>
      <c r="D126" s="93"/>
      <c r="E126" s="78"/>
      <c r="F126" s="23">
        <v>423500</v>
      </c>
      <c r="G126" s="24" t="s">
        <v>23</v>
      </c>
      <c r="H126" s="25">
        <f>H127</f>
        <v>788000</v>
      </c>
      <c r="I126" s="25">
        <f>I127</f>
        <v>0</v>
      </c>
      <c r="J126" s="25">
        <f>J127</f>
        <v>0</v>
      </c>
      <c r="K126" s="208">
        <f>K127</f>
        <v>0</v>
      </c>
      <c r="L126" s="26">
        <f>H126+J126</f>
        <v>788000</v>
      </c>
    </row>
    <row r="127" spans="1:12" s="17" customFormat="1" ht="16.5" customHeight="1">
      <c r="A127" s="110"/>
      <c r="B127" s="110"/>
      <c r="C127" s="110"/>
      <c r="D127" s="92"/>
      <c r="E127" s="81"/>
      <c r="F127" s="11">
        <v>423599</v>
      </c>
      <c r="G127" s="132" t="s">
        <v>107</v>
      </c>
      <c r="H127" s="52">
        <v>788000</v>
      </c>
      <c r="I127" s="8">
        <v>0</v>
      </c>
      <c r="J127" s="8">
        <v>0</v>
      </c>
      <c r="K127" s="209">
        <v>0</v>
      </c>
      <c r="L127" s="9">
        <f>H127+J127</f>
        <v>788000</v>
      </c>
    </row>
    <row r="128" spans="1:13" s="15" customFormat="1" ht="16.5" customHeight="1">
      <c r="A128" s="111"/>
      <c r="B128" s="111"/>
      <c r="C128" s="111"/>
      <c r="D128" s="93"/>
      <c r="E128" s="78"/>
      <c r="F128" s="23">
        <v>423600</v>
      </c>
      <c r="G128" s="24" t="s">
        <v>108</v>
      </c>
      <c r="H128" s="25">
        <f>H129</f>
        <v>0</v>
      </c>
      <c r="I128" s="25"/>
      <c r="J128" s="25">
        <f>J129</f>
        <v>0</v>
      </c>
      <c r="K128" s="208"/>
      <c r="L128" s="26">
        <f>L129</f>
        <v>0</v>
      </c>
      <c r="M128" s="17"/>
    </row>
    <row r="129" spans="1:12" s="17" customFormat="1" ht="16.5" customHeight="1">
      <c r="A129" s="110"/>
      <c r="B129" s="110"/>
      <c r="C129" s="110"/>
      <c r="D129" s="92"/>
      <c r="E129" s="81"/>
      <c r="F129" s="11">
        <v>423621</v>
      </c>
      <c r="G129" s="7" t="s">
        <v>109</v>
      </c>
      <c r="H129" s="52">
        <v>0</v>
      </c>
      <c r="I129" s="52">
        <v>0</v>
      </c>
      <c r="J129" s="8">
        <v>0</v>
      </c>
      <c r="K129" s="209">
        <v>0</v>
      </c>
      <c r="L129" s="9">
        <f>H129+J129</f>
        <v>0</v>
      </c>
    </row>
    <row r="130" spans="1:12" s="15" customFormat="1" ht="16.5" customHeight="1">
      <c r="A130" s="111"/>
      <c r="B130" s="111"/>
      <c r="C130" s="111"/>
      <c r="D130" s="93"/>
      <c r="E130" s="78"/>
      <c r="F130" s="23">
        <v>423700</v>
      </c>
      <c r="G130" s="24" t="s">
        <v>24</v>
      </c>
      <c r="H130" s="25">
        <f>H131+H132</f>
        <v>300000</v>
      </c>
      <c r="I130" s="25"/>
      <c r="J130" s="25">
        <f>J131+J132</f>
        <v>0</v>
      </c>
      <c r="K130" s="208"/>
      <c r="L130" s="26">
        <f>L131+L132</f>
        <v>300000</v>
      </c>
    </row>
    <row r="131" spans="1:12" s="17" customFormat="1" ht="16.5" customHeight="1">
      <c r="A131" s="110"/>
      <c r="B131" s="110"/>
      <c r="C131" s="110"/>
      <c r="D131" s="92"/>
      <c r="E131" s="81"/>
      <c r="F131" s="11">
        <v>423711</v>
      </c>
      <c r="G131" s="132" t="s">
        <v>24</v>
      </c>
      <c r="H131" s="52">
        <v>300000</v>
      </c>
      <c r="I131" s="52">
        <v>0</v>
      </c>
      <c r="J131" s="8">
        <v>0</v>
      </c>
      <c r="K131" s="209">
        <v>0</v>
      </c>
      <c r="L131" s="9">
        <f>H131+J131</f>
        <v>300000</v>
      </c>
    </row>
    <row r="132" spans="1:12" s="17" customFormat="1" ht="16.5" customHeight="1">
      <c r="A132" s="110"/>
      <c r="B132" s="110"/>
      <c r="C132" s="110"/>
      <c r="D132" s="92"/>
      <c r="E132" s="81"/>
      <c r="F132" s="11">
        <v>423712</v>
      </c>
      <c r="G132" s="7" t="s">
        <v>110</v>
      </c>
      <c r="H132" s="8">
        <v>0</v>
      </c>
      <c r="I132" s="8">
        <v>0</v>
      </c>
      <c r="J132" s="8">
        <v>0</v>
      </c>
      <c r="K132" s="209">
        <v>0</v>
      </c>
      <c r="L132" s="9">
        <f>H132+J132</f>
        <v>0</v>
      </c>
    </row>
    <row r="133" spans="1:12" s="15" customFormat="1" ht="16.5" customHeight="1">
      <c r="A133" s="111"/>
      <c r="B133" s="111"/>
      <c r="C133" s="111"/>
      <c r="D133" s="93"/>
      <c r="E133" s="78"/>
      <c r="F133" s="23">
        <v>423900</v>
      </c>
      <c r="G133" s="24" t="s">
        <v>25</v>
      </c>
      <c r="H133" s="25">
        <f>H134</f>
        <v>3000000</v>
      </c>
      <c r="I133" s="25">
        <f>I134</f>
        <v>0</v>
      </c>
      <c r="J133" s="25">
        <f>J134</f>
        <v>100000</v>
      </c>
      <c r="K133" s="208">
        <f>K134</f>
        <v>0</v>
      </c>
      <c r="L133" s="26">
        <f>L134</f>
        <v>3100000</v>
      </c>
    </row>
    <row r="134" spans="1:14" s="17" customFormat="1" ht="21.75" customHeight="1">
      <c r="A134" s="110"/>
      <c r="B134" s="110"/>
      <c r="C134" s="110"/>
      <c r="D134" s="92"/>
      <c r="E134" s="81"/>
      <c r="F134" s="131">
        <v>423911</v>
      </c>
      <c r="G134" s="132" t="s">
        <v>25</v>
      </c>
      <c r="H134" s="52">
        <v>3000000</v>
      </c>
      <c r="I134" s="52">
        <v>0</v>
      </c>
      <c r="J134" s="52">
        <v>100000</v>
      </c>
      <c r="K134" s="210">
        <v>0</v>
      </c>
      <c r="L134" s="9">
        <f>H134+J134</f>
        <v>3100000</v>
      </c>
      <c r="N134" s="245"/>
    </row>
    <row r="135" spans="1:14" s="15" customFormat="1" ht="16.5" customHeight="1">
      <c r="A135" s="111"/>
      <c r="B135" s="111"/>
      <c r="C135" s="111"/>
      <c r="D135" s="93"/>
      <c r="E135" s="78"/>
      <c r="F135" s="23">
        <v>424000</v>
      </c>
      <c r="G135" s="24" t="s">
        <v>163</v>
      </c>
      <c r="H135" s="25">
        <f>H136+H138+H142</f>
        <v>3600000</v>
      </c>
      <c r="I135" s="25">
        <f>I136+I138+I142</f>
        <v>0</v>
      </c>
      <c r="J135" s="25">
        <f>J136</f>
        <v>500000</v>
      </c>
      <c r="K135" s="208">
        <f>K136+K138+K142</f>
        <v>0</v>
      </c>
      <c r="L135" s="26">
        <f>L136+L138+L142</f>
        <v>4100000</v>
      </c>
      <c r="N135" s="245"/>
    </row>
    <row r="136" spans="1:14" s="15" customFormat="1" ht="16.5" customHeight="1">
      <c r="A136" s="111"/>
      <c r="B136" s="111"/>
      <c r="C136" s="111"/>
      <c r="D136" s="93"/>
      <c r="E136" s="78"/>
      <c r="F136" s="23">
        <v>424200</v>
      </c>
      <c r="G136" s="40" t="s">
        <v>148</v>
      </c>
      <c r="H136" s="25">
        <f>H137</f>
        <v>0</v>
      </c>
      <c r="I136" s="25">
        <f>I137</f>
        <v>0</v>
      </c>
      <c r="J136" s="25">
        <f>J137</f>
        <v>500000</v>
      </c>
      <c r="K136" s="208">
        <f>K137</f>
        <v>0</v>
      </c>
      <c r="L136" s="26">
        <f>L137</f>
        <v>500000</v>
      </c>
      <c r="N136" s="245"/>
    </row>
    <row r="137" spans="1:14" s="15" customFormat="1" ht="16.5" customHeight="1">
      <c r="A137" s="109"/>
      <c r="B137" s="109"/>
      <c r="C137" s="109"/>
      <c r="D137" s="108"/>
      <c r="E137" s="84"/>
      <c r="F137" s="36">
        <v>424213</v>
      </c>
      <c r="G137" s="34" t="s">
        <v>197</v>
      </c>
      <c r="H137" s="37">
        <v>0</v>
      </c>
      <c r="I137" s="37">
        <v>0</v>
      </c>
      <c r="J137" s="52">
        <v>500000</v>
      </c>
      <c r="K137" s="210">
        <v>0</v>
      </c>
      <c r="L137" s="38">
        <f>H137+J137</f>
        <v>500000</v>
      </c>
      <c r="M137" s="35"/>
      <c r="N137" s="245"/>
    </row>
    <row r="138" spans="1:14" s="15" customFormat="1" ht="16.5" customHeight="1">
      <c r="A138" s="111"/>
      <c r="B138" s="111"/>
      <c r="C138" s="111"/>
      <c r="D138" s="93"/>
      <c r="E138" s="78"/>
      <c r="F138" s="23">
        <v>424300</v>
      </c>
      <c r="G138" s="24" t="s">
        <v>27</v>
      </c>
      <c r="H138" s="25">
        <f>H139+H140+H141</f>
        <v>2100000</v>
      </c>
      <c r="I138" s="25">
        <f>I139+I140+I141</f>
        <v>0</v>
      </c>
      <c r="J138" s="25">
        <f>J141</f>
        <v>0</v>
      </c>
      <c r="K138" s="208">
        <f>K139+K140+K141</f>
        <v>0</v>
      </c>
      <c r="L138" s="26">
        <f>L139+L140+L141</f>
        <v>2100000</v>
      </c>
      <c r="N138" s="246"/>
    </row>
    <row r="139" spans="1:14" s="15" customFormat="1" ht="16.5" customHeight="1">
      <c r="A139" s="111"/>
      <c r="B139" s="111"/>
      <c r="C139" s="130"/>
      <c r="D139" s="113"/>
      <c r="E139" s="114"/>
      <c r="F139" s="131">
        <v>424311</v>
      </c>
      <c r="G139" s="7" t="s">
        <v>111</v>
      </c>
      <c r="H139" s="52">
        <v>1300000</v>
      </c>
      <c r="I139" s="52">
        <v>0</v>
      </c>
      <c r="J139" s="52">
        <v>0</v>
      </c>
      <c r="K139" s="210">
        <v>0</v>
      </c>
      <c r="L139" s="134">
        <f>H139+J139</f>
        <v>1300000</v>
      </c>
      <c r="N139" s="245"/>
    </row>
    <row r="140" spans="1:14" s="15" customFormat="1" ht="16.5" customHeight="1">
      <c r="A140" s="111"/>
      <c r="B140" s="111"/>
      <c r="C140" s="130"/>
      <c r="D140" s="113"/>
      <c r="E140" s="114"/>
      <c r="F140" s="131">
        <v>424331</v>
      </c>
      <c r="G140" s="132" t="s">
        <v>221</v>
      </c>
      <c r="H140" s="52">
        <v>0</v>
      </c>
      <c r="I140" s="52">
        <v>0</v>
      </c>
      <c r="J140" s="52">
        <v>0</v>
      </c>
      <c r="K140" s="210">
        <v>0</v>
      </c>
      <c r="L140" s="134">
        <f>H140+J140</f>
        <v>0</v>
      </c>
      <c r="N140" s="245"/>
    </row>
    <row r="141" spans="1:14" s="17" customFormat="1" ht="16.5" customHeight="1">
      <c r="A141" s="110"/>
      <c r="B141" s="110"/>
      <c r="C141" s="110"/>
      <c r="D141" s="92"/>
      <c r="E141" s="81"/>
      <c r="F141" s="11">
        <v>424351</v>
      </c>
      <c r="G141" s="133" t="s">
        <v>222</v>
      </c>
      <c r="H141" s="52">
        <v>800000</v>
      </c>
      <c r="I141" s="52">
        <v>0</v>
      </c>
      <c r="J141" s="8">
        <v>0</v>
      </c>
      <c r="K141" s="210">
        <v>0</v>
      </c>
      <c r="L141" s="9">
        <f>H141+J141</f>
        <v>800000</v>
      </c>
      <c r="N141" s="247"/>
    </row>
    <row r="142" spans="1:14" s="15" customFormat="1" ht="16.5" customHeight="1">
      <c r="A142" s="111"/>
      <c r="B142" s="111"/>
      <c r="C142" s="111"/>
      <c r="D142" s="93"/>
      <c r="E142" s="78"/>
      <c r="F142" s="23">
        <v>424900</v>
      </c>
      <c r="G142" s="24" t="s">
        <v>28</v>
      </c>
      <c r="H142" s="25">
        <f>H143</f>
        <v>1500000</v>
      </c>
      <c r="I142" s="25">
        <f>I143</f>
        <v>0</v>
      </c>
      <c r="J142" s="25">
        <f>J143</f>
        <v>0</v>
      </c>
      <c r="K142" s="208">
        <f>K143</f>
        <v>0</v>
      </c>
      <c r="L142" s="26">
        <f>H142+J142</f>
        <v>1500000</v>
      </c>
      <c r="N142" s="248"/>
    </row>
    <row r="143" spans="1:14" s="17" customFormat="1" ht="16.5" customHeight="1">
      <c r="A143" s="110"/>
      <c r="B143" s="110"/>
      <c r="C143" s="110"/>
      <c r="D143" s="92"/>
      <c r="E143" s="81"/>
      <c r="F143" s="11">
        <v>424911</v>
      </c>
      <c r="G143" s="132" t="s">
        <v>28</v>
      </c>
      <c r="H143" s="52">
        <v>1500000</v>
      </c>
      <c r="I143" s="52">
        <v>0</v>
      </c>
      <c r="J143" s="8">
        <v>0</v>
      </c>
      <c r="K143" s="209">
        <v>0</v>
      </c>
      <c r="L143" s="9">
        <f>H143+J143</f>
        <v>1500000</v>
      </c>
      <c r="N143" s="249"/>
    </row>
    <row r="144" spans="1:14" s="15" customFormat="1" ht="16.5" customHeight="1">
      <c r="A144" s="111"/>
      <c r="B144" s="111"/>
      <c r="C144" s="111"/>
      <c r="D144" s="93"/>
      <c r="E144" s="78"/>
      <c r="F144" s="23">
        <v>425000</v>
      </c>
      <c r="G144" s="24" t="s">
        <v>173</v>
      </c>
      <c r="H144" s="25">
        <f>H145+H154</f>
        <v>10920000</v>
      </c>
      <c r="I144" s="25">
        <f>I145+I154</f>
        <v>0</v>
      </c>
      <c r="J144" s="25">
        <f>J145+J154</f>
        <v>0</v>
      </c>
      <c r="K144" s="208">
        <f>K145+K154</f>
        <v>0</v>
      </c>
      <c r="L144" s="26">
        <f>L145+L154</f>
        <v>10920000</v>
      </c>
      <c r="N144" s="249"/>
    </row>
    <row r="145" spans="1:14" s="15" customFormat="1" ht="24.75" customHeight="1">
      <c r="A145" s="111"/>
      <c r="B145" s="111"/>
      <c r="C145" s="111"/>
      <c r="D145" s="93"/>
      <c r="E145" s="78"/>
      <c r="F145" s="23">
        <v>425100</v>
      </c>
      <c r="G145" s="24" t="s">
        <v>29</v>
      </c>
      <c r="H145" s="25">
        <f>H146+H147+H148+H149+H150+H151+H152+H153</f>
        <v>9500000</v>
      </c>
      <c r="I145" s="25">
        <f>I146+I147+I148+I149+I150+I151+I152+I153</f>
        <v>0</v>
      </c>
      <c r="J145" s="25">
        <f>J146+J147+J148+J149+J151+J152+J153+J150</f>
        <v>0</v>
      </c>
      <c r="K145" s="208">
        <f>K146+K147+K148+K149+K150+K151+K152+K153</f>
        <v>0</v>
      </c>
      <c r="L145" s="26">
        <f>L146+L147+L148+L149+L150+L151+L152+L153</f>
        <v>9500000</v>
      </c>
      <c r="N145" s="250"/>
    </row>
    <row r="146" spans="1:15" s="17" customFormat="1" ht="16.5" customHeight="1">
      <c r="A146" s="110"/>
      <c r="B146" s="110"/>
      <c r="C146" s="110"/>
      <c r="D146" s="92"/>
      <c r="E146" s="81"/>
      <c r="F146" s="11">
        <v>425111</v>
      </c>
      <c r="G146" s="7" t="s">
        <v>112</v>
      </c>
      <c r="H146" s="52">
        <v>0</v>
      </c>
      <c r="I146" s="52">
        <v>0</v>
      </c>
      <c r="J146" s="8">
        <v>0</v>
      </c>
      <c r="K146" s="209">
        <v>0</v>
      </c>
      <c r="L146" s="9">
        <f aca="true" t="shared" si="6" ref="L146:L153">H146+J146</f>
        <v>0</v>
      </c>
      <c r="N146" s="250"/>
      <c r="O146" s="64"/>
    </row>
    <row r="147" spans="1:15" s="17" customFormat="1" ht="16.5" customHeight="1">
      <c r="A147" s="110"/>
      <c r="B147" s="110"/>
      <c r="C147" s="110"/>
      <c r="D147" s="92"/>
      <c r="E147" s="81"/>
      <c r="F147" s="11">
        <v>425112</v>
      </c>
      <c r="G147" s="7" t="s">
        <v>113</v>
      </c>
      <c r="H147" s="52">
        <v>100000</v>
      </c>
      <c r="I147" s="52">
        <v>0</v>
      </c>
      <c r="J147" s="8">
        <v>0</v>
      </c>
      <c r="K147" s="209">
        <v>0</v>
      </c>
      <c r="L147" s="9">
        <f t="shared" si="6"/>
        <v>100000</v>
      </c>
      <c r="N147" s="250"/>
      <c r="O147" s="64"/>
    </row>
    <row r="148" spans="1:15" s="17" customFormat="1" ht="16.5" customHeight="1">
      <c r="A148" s="110"/>
      <c r="B148" s="110"/>
      <c r="C148" s="110"/>
      <c r="D148" s="92"/>
      <c r="E148" s="81"/>
      <c r="F148" s="11">
        <v>425113</v>
      </c>
      <c r="G148" s="132" t="s">
        <v>114</v>
      </c>
      <c r="H148" s="52">
        <v>0</v>
      </c>
      <c r="I148" s="52">
        <v>0</v>
      </c>
      <c r="J148" s="52">
        <v>0</v>
      </c>
      <c r="K148" s="209">
        <v>0</v>
      </c>
      <c r="L148" s="9">
        <f t="shared" si="6"/>
        <v>0</v>
      </c>
      <c r="N148" s="64"/>
      <c r="O148" s="64"/>
    </row>
    <row r="149" spans="1:15" s="17" customFormat="1" ht="16.5" customHeight="1">
      <c r="A149" s="110"/>
      <c r="B149" s="110"/>
      <c r="C149" s="110"/>
      <c r="D149" s="92"/>
      <c r="E149" s="81"/>
      <c r="F149" s="11">
        <v>425114</v>
      </c>
      <c r="G149" s="132" t="s">
        <v>115</v>
      </c>
      <c r="H149" s="52">
        <v>6050000</v>
      </c>
      <c r="I149" s="52">
        <v>0</v>
      </c>
      <c r="J149" s="8">
        <v>0</v>
      </c>
      <c r="K149" s="209">
        <v>0</v>
      </c>
      <c r="L149" s="9">
        <f t="shared" si="6"/>
        <v>6050000</v>
      </c>
      <c r="N149" s="64"/>
      <c r="O149" s="64"/>
    </row>
    <row r="150" spans="1:16" s="17" customFormat="1" ht="16.5" customHeight="1">
      <c r="A150" s="110"/>
      <c r="B150" s="110"/>
      <c r="C150" s="110"/>
      <c r="D150" s="92"/>
      <c r="E150" s="81"/>
      <c r="F150" s="11">
        <v>425115</v>
      </c>
      <c r="G150" s="132" t="s">
        <v>224</v>
      </c>
      <c r="H150" s="52">
        <v>500000</v>
      </c>
      <c r="I150" s="52">
        <v>0</v>
      </c>
      <c r="J150" s="8">
        <v>0</v>
      </c>
      <c r="K150" s="209">
        <v>0</v>
      </c>
      <c r="L150" s="9">
        <f t="shared" si="6"/>
        <v>500000</v>
      </c>
      <c r="N150" s="64"/>
      <c r="P150" s="251"/>
    </row>
    <row r="151" spans="1:14" s="17" customFormat="1" ht="16.5" customHeight="1">
      <c r="A151" s="110"/>
      <c r="B151" s="110"/>
      <c r="C151" s="110"/>
      <c r="D151" s="92"/>
      <c r="E151" s="81"/>
      <c r="F151" s="11">
        <v>425116</v>
      </c>
      <c r="G151" s="132" t="s">
        <v>223</v>
      </c>
      <c r="H151" s="52">
        <v>200000</v>
      </c>
      <c r="I151" s="52">
        <v>0</v>
      </c>
      <c r="J151" s="8">
        <v>0</v>
      </c>
      <c r="K151" s="209">
        <v>0</v>
      </c>
      <c r="L151" s="9">
        <f t="shared" si="6"/>
        <v>200000</v>
      </c>
      <c r="N151" s="64"/>
    </row>
    <row r="152" spans="1:17" s="17" customFormat="1" ht="16.5" customHeight="1">
      <c r="A152" s="110"/>
      <c r="B152" s="110"/>
      <c r="C152" s="110"/>
      <c r="D152" s="92"/>
      <c r="E152" s="81"/>
      <c r="F152" s="11">
        <v>425117</v>
      </c>
      <c r="G152" s="132" t="s">
        <v>117</v>
      </c>
      <c r="H152" s="52">
        <v>600000</v>
      </c>
      <c r="I152" s="52">
        <v>0</v>
      </c>
      <c r="J152" s="52">
        <v>0</v>
      </c>
      <c r="K152" s="209">
        <v>0</v>
      </c>
      <c r="L152" s="9">
        <f t="shared" si="6"/>
        <v>600000</v>
      </c>
      <c r="N152" s="245"/>
      <c r="O152" s="245"/>
      <c r="P152" s="245"/>
      <c r="Q152" s="245"/>
    </row>
    <row r="153" spans="1:12" s="17" customFormat="1" ht="24.75" customHeight="1">
      <c r="A153" s="110"/>
      <c r="B153" s="110"/>
      <c r="C153" s="110"/>
      <c r="D153" s="92"/>
      <c r="E153" s="81"/>
      <c r="F153" s="11">
        <v>425119</v>
      </c>
      <c r="G153" s="132" t="s">
        <v>164</v>
      </c>
      <c r="H153" s="52">
        <v>2050000</v>
      </c>
      <c r="I153" s="52">
        <v>0</v>
      </c>
      <c r="J153" s="8">
        <v>0</v>
      </c>
      <c r="K153" s="209">
        <v>0</v>
      </c>
      <c r="L153" s="9">
        <f t="shared" si="6"/>
        <v>2050000</v>
      </c>
    </row>
    <row r="154" spans="1:12" s="15" customFormat="1" ht="16.5" customHeight="1">
      <c r="A154" s="111"/>
      <c r="B154" s="111"/>
      <c r="C154" s="111"/>
      <c r="D154" s="93"/>
      <c r="E154" s="78"/>
      <c r="F154" s="23">
        <v>425200</v>
      </c>
      <c r="G154" s="24" t="s">
        <v>30</v>
      </c>
      <c r="H154" s="25">
        <f>H155+H156+H157+H158+H159+H160+H161+H162+H163+H164+H165+H166+H167</f>
        <v>1420000</v>
      </c>
      <c r="I154" s="25">
        <f>I155+I156+I157+I158+I159+I160+I161+I162+I163+I164+I165+I166+I167</f>
        <v>0</v>
      </c>
      <c r="J154" s="25">
        <f>J155+J156+J157+J159+J160+J161+J165+J166+J167</f>
        <v>0</v>
      </c>
      <c r="K154" s="208">
        <f>K155+K156+K157+K158+K159+K160+K161+K162+K163+K164+K165+K166+K167</f>
        <v>0</v>
      </c>
      <c r="L154" s="26">
        <f>L155+L156+L157+L158+L160+L161+L162+L163+L164+L165+L166+L167</f>
        <v>1420000</v>
      </c>
    </row>
    <row r="155" spans="1:12" s="17" customFormat="1" ht="16.5" customHeight="1">
      <c r="A155" s="110"/>
      <c r="B155" s="110"/>
      <c r="C155" s="110"/>
      <c r="D155" s="92"/>
      <c r="E155" s="81"/>
      <c r="F155" s="131">
        <v>425211</v>
      </c>
      <c r="G155" s="132" t="s">
        <v>119</v>
      </c>
      <c r="H155" s="52">
        <v>150000</v>
      </c>
      <c r="I155" s="52">
        <v>0</v>
      </c>
      <c r="J155" s="8">
        <v>0</v>
      </c>
      <c r="K155" s="209">
        <v>0</v>
      </c>
      <c r="L155" s="9">
        <f>H155+I155+J155+K155</f>
        <v>150000</v>
      </c>
    </row>
    <row r="156" spans="1:12" s="17" customFormat="1" ht="16.5" customHeight="1">
      <c r="A156" s="110"/>
      <c r="B156" s="110"/>
      <c r="C156" s="110"/>
      <c r="D156" s="92"/>
      <c r="E156" s="81"/>
      <c r="F156" s="131">
        <v>425212</v>
      </c>
      <c r="G156" s="132" t="s">
        <v>120</v>
      </c>
      <c r="H156" s="52">
        <v>150000</v>
      </c>
      <c r="I156" s="52">
        <v>0</v>
      </c>
      <c r="J156" s="8">
        <v>0</v>
      </c>
      <c r="K156" s="209">
        <v>0</v>
      </c>
      <c r="L156" s="9">
        <f aca="true" t="shared" si="7" ref="L156:L167">H156+I156+J156+K156</f>
        <v>150000</v>
      </c>
    </row>
    <row r="157" spans="1:12" s="17" customFormat="1" ht="16.5" customHeight="1">
      <c r="A157" s="110"/>
      <c r="B157" s="110"/>
      <c r="C157" s="110"/>
      <c r="D157" s="92"/>
      <c r="E157" s="81"/>
      <c r="F157" s="131">
        <v>425213</v>
      </c>
      <c r="G157" s="132" t="s">
        <v>121</v>
      </c>
      <c r="H157" s="52">
        <v>0</v>
      </c>
      <c r="I157" s="52">
        <v>0</v>
      </c>
      <c r="J157" s="8">
        <v>0</v>
      </c>
      <c r="K157" s="209">
        <v>0</v>
      </c>
      <c r="L157" s="9">
        <f t="shared" si="7"/>
        <v>0</v>
      </c>
    </row>
    <row r="158" spans="1:12" s="17" customFormat="1" ht="26.25" customHeight="1">
      <c r="A158" s="110"/>
      <c r="B158" s="110"/>
      <c r="C158" s="110"/>
      <c r="D158" s="92"/>
      <c r="E158" s="81"/>
      <c r="F158" s="131">
        <v>425219</v>
      </c>
      <c r="G158" s="132" t="s">
        <v>330</v>
      </c>
      <c r="H158" s="52">
        <v>200000</v>
      </c>
      <c r="I158" s="52">
        <v>0</v>
      </c>
      <c r="J158" s="8">
        <v>0</v>
      </c>
      <c r="K158" s="209">
        <v>0</v>
      </c>
      <c r="L158" s="9">
        <f t="shared" si="7"/>
        <v>200000</v>
      </c>
    </row>
    <row r="159" spans="1:12" s="17" customFormat="1" ht="16.5" customHeight="1">
      <c r="A159" s="110"/>
      <c r="B159" s="110"/>
      <c r="C159" s="110"/>
      <c r="D159" s="92"/>
      <c r="E159" s="81"/>
      <c r="F159" s="131">
        <v>425221</v>
      </c>
      <c r="G159" s="132" t="s">
        <v>122</v>
      </c>
      <c r="H159" s="52">
        <v>0</v>
      </c>
      <c r="I159" s="52">
        <v>0</v>
      </c>
      <c r="J159" s="8">
        <v>0</v>
      </c>
      <c r="K159" s="209">
        <v>0</v>
      </c>
      <c r="L159" s="9">
        <f t="shared" si="7"/>
        <v>0</v>
      </c>
    </row>
    <row r="160" spans="1:12" s="17" customFormat="1" ht="16.5" customHeight="1">
      <c r="A160" s="110"/>
      <c r="B160" s="110"/>
      <c r="C160" s="110"/>
      <c r="D160" s="92"/>
      <c r="E160" s="81"/>
      <c r="F160" s="131">
        <v>425222</v>
      </c>
      <c r="G160" s="132" t="s">
        <v>123</v>
      </c>
      <c r="H160" s="52">
        <v>20000</v>
      </c>
      <c r="I160" s="52">
        <v>0</v>
      </c>
      <c r="J160" s="8">
        <v>0</v>
      </c>
      <c r="K160" s="209">
        <v>0</v>
      </c>
      <c r="L160" s="9">
        <f t="shared" si="7"/>
        <v>20000</v>
      </c>
    </row>
    <row r="161" spans="1:12" s="17" customFormat="1" ht="16.5" customHeight="1">
      <c r="A161" s="110"/>
      <c r="B161" s="110"/>
      <c r="C161" s="110"/>
      <c r="D161" s="92"/>
      <c r="E161" s="81"/>
      <c r="F161" s="131">
        <v>425223</v>
      </c>
      <c r="G161" s="132" t="s">
        <v>124</v>
      </c>
      <c r="H161" s="52">
        <v>0</v>
      </c>
      <c r="I161" s="52">
        <v>0</v>
      </c>
      <c r="J161" s="8">
        <v>0</v>
      </c>
      <c r="K161" s="209">
        <v>0</v>
      </c>
      <c r="L161" s="9">
        <f t="shared" si="7"/>
        <v>0</v>
      </c>
    </row>
    <row r="162" spans="1:12" s="17" customFormat="1" ht="16.5" customHeight="1">
      <c r="A162" s="110"/>
      <c r="B162" s="110"/>
      <c r="C162" s="110"/>
      <c r="D162" s="92"/>
      <c r="E162" s="81"/>
      <c r="F162" s="131">
        <v>425225</v>
      </c>
      <c r="G162" s="132" t="s">
        <v>207</v>
      </c>
      <c r="H162" s="52">
        <v>400000</v>
      </c>
      <c r="I162" s="52">
        <v>0</v>
      </c>
      <c r="J162" s="8">
        <v>0</v>
      </c>
      <c r="K162" s="209">
        <v>0</v>
      </c>
      <c r="L162" s="9">
        <f t="shared" si="7"/>
        <v>400000</v>
      </c>
    </row>
    <row r="163" spans="1:12" s="17" customFormat="1" ht="16.5" customHeight="1">
      <c r="A163" s="110"/>
      <c r="B163" s="110"/>
      <c r="C163" s="110"/>
      <c r="D163" s="92"/>
      <c r="E163" s="81"/>
      <c r="F163" s="131">
        <v>425226</v>
      </c>
      <c r="G163" s="132" t="s">
        <v>125</v>
      </c>
      <c r="H163" s="52">
        <v>0</v>
      </c>
      <c r="I163" s="52">
        <v>0</v>
      </c>
      <c r="J163" s="8">
        <v>0</v>
      </c>
      <c r="K163" s="209">
        <v>0</v>
      </c>
      <c r="L163" s="9">
        <f t="shared" si="7"/>
        <v>0</v>
      </c>
    </row>
    <row r="164" spans="1:12" s="17" customFormat="1" ht="16.5" customHeight="1">
      <c r="A164" s="110"/>
      <c r="B164" s="110"/>
      <c r="C164" s="110"/>
      <c r="D164" s="92"/>
      <c r="E164" s="81"/>
      <c r="F164" s="131">
        <v>425227</v>
      </c>
      <c r="G164" s="132" t="s">
        <v>237</v>
      </c>
      <c r="H164" s="52">
        <v>300000</v>
      </c>
      <c r="I164" s="52">
        <v>0</v>
      </c>
      <c r="J164" s="8">
        <v>0</v>
      </c>
      <c r="K164" s="209">
        <v>0</v>
      </c>
      <c r="L164" s="9">
        <f t="shared" si="7"/>
        <v>300000</v>
      </c>
    </row>
    <row r="165" spans="1:12" s="17" customFormat="1" ht="29.25" customHeight="1">
      <c r="A165" s="110"/>
      <c r="B165" s="110"/>
      <c r="C165" s="110"/>
      <c r="D165" s="92"/>
      <c r="E165" s="81"/>
      <c r="F165" s="131">
        <v>425229</v>
      </c>
      <c r="G165" s="132" t="s">
        <v>126</v>
      </c>
      <c r="H165" s="52">
        <v>0</v>
      </c>
      <c r="I165" s="52">
        <v>0</v>
      </c>
      <c r="J165" s="8">
        <v>0</v>
      </c>
      <c r="K165" s="209">
        <v>0</v>
      </c>
      <c r="L165" s="9">
        <f t="shared" si="7"/>
        <v>0</v>
      </c>
    </row>
    <row r="166" spans="1:12" s="17" customFormat="1" ht="24.75" customHeight="1">
      <c r="A166" s="110"/>
      <c r="B166" s="110"/>
      <c r="C166" s="110"/>
      <c r="D166" s="92"/>
      <c r="E166" s="81"/>
      <c r="F166" s="131">
        <v>425231</v>
      </c>
      <c r="G166" s="132" t="s">
        <v>219</v>
      </c>
      <c r="H166" s="52">
        <v>50000</v>
      </c>
      <c r="I166" s="52">
        <v>0</v>
      </c>
      <c r="J166" s="8">
        <v>0</v>
      </c>
      <c r="K166" s="209">
        <v>0</v>
      </c>
      <c r="L166" s="9">
        <f t="shared" si="7"/>
        <v>50000</v>
      </c>
    </row>
    <row r="167" spans="1:12" s="17" customFormat="1" ht="24.75" customHeight="1">
      <c r="A167" s="110"/>
      <c r="B167" s="110"/>
      <c r="C167" s="110"/>
      <c r="D167" s="92"/>
      <c r="E167" s="81"/>
      <c r="F167" s="178">
        <v>425281</v>
      </c>
      <c r="G167" s="132" t="s">
        <v>226</v>
      </c>
      <c r="H167" s="52">
        <v>150000</v>
      </c>
      <c r="I167" s="52">
        <v>0</v>
      </c>
      <c r="J167" s="135">
        <v>0</v>
      </c>
      <c r="K167" s="209">
        <v>0</v>
      </c>
      <c r="L167" s="9">
        <f t="shared" si="7"/>
        <v>150000</v>
      </c>
    </row>
    <row r="168" spans="1:12" s="15" customFormat="1" ht="15" customHeight="1">
      <c r="A168" s="111"/>
      <c r="B168" s="111"/>
      <c r="C168" s="111"/>
      <c r="D168" s="93"/>
      <c r="E168" s="78"/>
      <c r="F168" s="23">
        <v>426000</v>
      </c>
      <c r="G168" s="24" t="s">
        <v>174</v>
      </c>
      <c r="H168" s="45">
        <f>H169+H176+H180+H185+H189+H191+H196</f>
        <v>40000000</v>
      </c>
      <c r="I168" s="45"/>
      <c r="J168" s="25">
        <f>J169+J176+J180+J185+J189+J191+J196</f>
        <v>200000</v>
      </c>
      <c r="K168" s="208">
        <f>K169+K176+K180+K185+K189+K191+K196</f>
        <v>250000</v>
      </c>
      <c r="L168" s="26">
        <f>L169+L176+L180+L185+L189+L191+L196</f>
        <v>40450000</v>
      </c>
    </row>
    <row r="169" spans="1:12" s="15" customFormat="1" ht="16.5" customHeight="1">
      <c r="A169" s="111"/>
      <c r="B169" s="111"/>
      <c r="C169" s="111"/>
      <c r="D169" s="93"/>
      <c r="E169" s="78"/>
      <c r="F169" s="23">
        <v>426100</v>
      </c>
      <c r="G169" s="24" t="s">
        <v>32</v>
      </c>
      <c r="H169" s="25">
        <f>H170+H171+H172+H173+H174</f>
        <v>1400000</v>
      </c>
      <c r="I169" s="25">
        <f>I170+I171+I172+I173+I174+I175</f>
        <v>0</v>
      </c>
      <c r="J169" s="25">
        <f>J170+J171+J172+J173+J174+J175</f>
        <v>0</v>
      </c>
      <c r="K169" s="208">
        <f>K170+K171+K172+K173+K174+K175</f>
        <v>0</v>
      </c>
      <c r="L169" s="26">
        <f>L170+L171+L172+L173+L174+L175</f>
        <v>1400000</v>
      </c>
    </row>
    <row r="170" spans="1:12" s="17" customFormat="1" ht="16.5" customHeight="1">
      <c r="A170" s="110"/>
      <c r="B170" s="110"/>
      <c r="C170" s="110"/>
      <c r="D170" s="92"/>
      <c r="E170" s="81"/>
      <c r="F170" s="131">
        <v>426111</v>
      </c>
      <c r="G170" s="132" t="s">
        <v>127</v>
      </c>
      <c r="H170" s="52">
        <v>400000</v>
      </c>
      <c r="I170" s="52">
        <v>0</v>
      </c>
      <c r="J170" s="8">
        <v>0</v>
      </c>
      <c r="K170" s="209">
        <v>0</v>
      </c>
      <c r="L170" s="9">
        <f aca="true" t="shared" si="8" ref="L170:L175">H170+J170</f>
        <v>400000</v>
      </c>
    </row>
    <row r="171" spans="1:12" s="17" customFormat="1" ht="16.5" customHeight="1">
      <c r="A171" s="110"/>
      <c r="B171" s="110"/>
      <c r="C171" s="110"/>
      <c r="D171" s="92"/>
      <c r="E171" s="81"/>
      <c r="F171" s="131">
        <v>426121</v>
      </c>
      <c r="G171" s="132" t="s">
        <v>128</v>
      </c>
      <c r="H171" s="52">
        <v>0</v>
      </c>
      <c r="I171" s="52">
        <v>0</v>
      </c>
      <c r="J171" s="8">
        <v>0</v>
      </c>
      <c r="K171" s="209">
        <v>0</v>
      </c>
      <c r="L171" s="9">
        <f t="shared" si="8"/>
        <v>0</v>
      </c>
    </row>
    <row r="172" spans="1:12" s="17" customFormat="1" ht="16.5" customHeight="1">
      <c r="A172" s="110"/>
      <c r="B172" s="110"/>
      <c r="C172" s="110"/>
      <c r="D172" s="92"/>
      <c r="E172" s="81"/>
      <c r="F172" s="131">
        <v>426123</v>
      </c>
      <c r="G172" s="132" t="s">
        <v>129</v>
      </c>
      <c r="H172" s="52">
        <v>500000</v>
      </c>
      <c r="I172" s="52">
        <v>0</v>
      </c>
      <c r="J172" s="8">
        <v>0</v>
      </c>
      <c r="K172" s="209">
        <v>0</v>
      </c>
      <c r="L172" s="9">
        <f t="shared" si="8"/>
        <v>500000</v>
      </c>
    </row>
    <row r="173" spans="1:12" s="17" customFormat="1" ht="16.5" customHeight="1">
      <c r="A173" s="110"/>
      <c r="B173" s="110"/>
      <c r="C173" s="110"/>
      <c r="D173" s="92"/>
      <c r="E173" s="81"/>
      <c r="F173" s="131">
        <v>426124</v>
      </c>
      <c r="G173" s="132" t="s">
        <v>130</v>
      </c>
      <c r="H173" s="52">
        <v>0</v>
      </c>
      <c r="I173" s="52">
        <v>0</v>
      </c>
      <c r="J173" s="8">
        <v>0</v>
      </c>
      <c r="K173" s="209">
        <v>0</v>
      </c>
      <c r="L173" s="9">
        <f t="shared" si="8"/>
        <v>0</v>
      </c>
    </row>
    <row r="174" spans="1:12" s="17" customFormat="1" ht="16.5" customHeight="1">
      <c r="A174" s="110"/>
      <c r="B174" s="110"/>
      <c r="C174" s="110"/>
      <c r="D174" s="92"/>
      <c r="E174" s="81"/>
      <c r="F174" s="131">
        <v>426129</v>
      </c>
      <c r="G174" s="132" t="s">
        <v>205</v>
      </c>
      <c r="H174" s="52">
        <v>500000</v>
      </c>
      <c r="I174" s="52">
        <v>0</v>
      </c>
      <c r="J174" s="8">
        <v>0</v>
      </c>
      <c r="K174" s="209">
        <v>0</v>
      </c>
      <c r="L174" s="9">
        <f t="shared" si="8"/>
        <v>500000</v>
      </c>
    </row>
    <row r="175" spans="1:12" s="17" customFormat="1" ht="16.5" customHeight="1">
      <c r="A175" s="110"/>
      <c r="B175" s="110"/>
      <c r="C175" s="110"/>
      <c r="D175" s="92"/>
      <c r="E175" s="81"/>
      <c r="F175" s="11">
        <v>426191</v>
      </c>
      <c r="G175" s="7" t="s">
        <v>165</v>
      </c>
      <c r="H175" s="52">
        <v>0</v>
      </c>
      <c r="I175" s="52">
        <v>0</v>
      </c>
      <c r="J175" s="8">
        <v>0</v>
      </c>
      <c r="K175" s="209">
        <v>0</v>
      </c>
      <c r="L175" s="9">
        <f t="shared" si="8"/>
        <v>0</v>
      </c>
    </row>
    <row r="176" spans="1:12" s="17" customFormat="1" ht="24.75" customHeight="1">
      <c r="A176" s="115"/>
      <c r="B176" s="115"/>
      <c r="C176" s="115"/>
      <c r="D176" s="107"/>
      <c r="E176" s="80"/>
      <c r="F176" s="44">
        <v>426300</v>
      </c>
      <c r="G176" s="40" t="s">
        <v>166</v>
      </c>
      <c r="H176" s="45">
        <f>H177+H178+H179</f>
        <v>150000</v>
      </c>
      <c r="I176" s="45">
        <f>I177+I178+I179</f>
        <v>0</v>
      </c>
      <c r="J176" s="45">
        <f>J177+J178+J179</f>
        <v>0</v>
      </c>
      <c r="K176" s="213">
        <f>K177+K178+K179</f>
        <v>0</v>
      </c>
      <c r="L176" s="42">
        <f>H176+I176+J176+K176</f>
        <v>150000</v>
      </c>
    </row>
    <row r="177" spans="1:12" s="17" customFormat="1" ht="25.5" customHeight="1">
      <c r="A177" s="110"/>
      <c r="B177" s="110"/>
      <c r="C177" s="110"/>
      <c r="D177" s="92"/>
      <c r="E177" s="81"/>
      <c r="F177" s="11">
        <v>426311</v>
      </c>
      <c r="G177" s="41" t="s">
        <v>168</v>
      </c>
      <c r="H177" s="52">
        <v>150000</v>
      </c>
      <c r="I177" s="8">
        <v>0</v>
      </c>
      <c r="J177" s="8">
        <v>0</v>
      </c>
      <c r="K177" s="209">
        <v>0</v>
      </c>
      <c r="L177" s="9">
        <f>H177+I177+J177+K177</f>
        <v>150000</v>
      </c>
    </row>
    <row r="178" spans="1:12" s="17" customFormat="1" ht="18" customHeight="1">
      <c r="A178" s="110"/>
      <c r="B178" s="110"/>
      <c r="C178" s="110"/>
      <c r="D178" s="92"/>
      <c r="E178" s="81"/>
      <c r="F178" s="11">
        <v>426312</v>
      </c>
      <c r="G178" s="41" t="s">
        <v>167</v>
      </c>
      <c r="H178" s="8">
        <v>0</v>
      </c>
      <c r="I178" s="8">
        <v>0</v>
      </c>
      <c r="J178" s="8">
        <v>0</v>
      </c>
      <c r="K178" s="209">
        <v>0</v>
      </c>
      <c r="L178" s="9">
        <f>H178+I178+J178+K178</f>
        <v>0</v>
      </c>
    </row>
    <row r="179" spans="1:12" s="17" customFormat="1" ht="17.25" customHeight="1">
      <c r="A179" s="110"/>
      <c r="B179" s="110"/>
      <c r="C179" s="110"/>
      <c r="D179" s="92"/>
      <c r="E179" s="81"/>
      <c r="F179" s="11">
        <v>426321</v>
      </c>
      <c r="G179" s="41" t="s">
        <v>169</v>
      </c>
      <c r="H179" s="8">
        <v>0</v>
      </c>
      <c r="I179" s="52">
        <v>0</v>
      </c>
      <c r="J179" s="8">
        <v>0</v>
      </c>
      <c r="K179" s="209">
        <v>0</v>
      </c>
      <c r="L179" s="9">
        <f>H179+I179+J179+K179</f>
        <v>0</v>
      </c>
    </row>
    <row r="180" spans="1:12" s="15" customFormat="1" ht="16.5" customHeight="1">
      <c r="A180" s="111"/>
      <c r="B180" s="111"/>
      <c r="C180" s="111"/>
      <c r="D180" s="93"/>
      <c r="E180" s="78"/>
      <c r="F180" s="23">
        <v>426400</v>
      </c>
      <c r="G180" s="24" t="s">
        <v>131</v>
      </c>
      <c r="H180" s="25">
        <f>H181+H182+H183+H184</f>
        <v>1000000</v>
      </c>
      <c r="I180" s="25">
        <f>I181+I182+I183+I184</f>
        <v>0</v>
      </c>
      <c r="J180" s="25">
        <f>J181+J182+J183+J184</f>
        <v>0</v>
      </c>
      <c r="K180" s="208">
        <f>K181+K182+K183+K184</f>
        <v>0</v>
      </c>
      <c r="L180" s="42">
        <f>H180+I180+J180+K180+M182</f>
        <v>1000000</v>
      </c>
    </row>
    <row r="181" spans="1:12" s="17" customFormat="1" ht="16.5" customHeight="1">
      <c r="A181" s="110"/>
      <c r="B181" s="110"/>
      <c r="C181" s="110"/>
      <c r="D181" s="92"/>
      <c r="E181" s="81"/>
      <c r="F181" s="131">
        <v>426411</v>
      </c>
      <c r="G181" s="132" t="s">
        <v>132</v>
      </c>
      <c r="H181" s="52">
        <v>200000</v>
      </c>
      <c r="I181" s="52">
        <v>0</v>
      </c>
      <c r="J181" s="8">
        <v>0</v>
      </c>
      <c r="K181" s="209">
        <v>0</v>
      </c>
      <c r="L181" s="9">
        <f>H181+J181</f>
        <v>200000</v>
      </c>
    </row>
    <row r="182" spans="1:12" s="17" customFormat="1" ht="16.5" customHeight="1">
      <c r="A182" s="110"/>
      <c r="B182" s="110"/>
      <c r="C182" s="110"/>
      <c r="D182" s="92"/>
      <c r="E182" s="81"/>
      <c r="F182" s="131">
        <v>426412</v>
      </c>
      <c r="G182" s="132" t="s">
        <v>133</v>
      </c>
      <c r="H182" s="52">
        <v>790000</v>
      </c>
      <c r="I182" s="52">
        <v>0</v>
      </c>
      <c r="J182" s="8">
        <v>0</v>
      </c>
      <c r="K182" s="209">
        <v>0</v>
      </c>
      <c r="L182" s="9">
        <f>H182+J182</f>
        <v>790000</v>
      </c>
    </row>
    <row r="183" spans="1:12" s="17" customFormat="1" ht="16.5" customHeight="1">
      <c r="A183" s="110"/>
      <c r="B183" s="110"/>
      <c r="C183" s="110"/>
      <c r="D183" s="92"/>
      <c r="E183" s="81"/>
      <c r="F183" s="11">
        <v>426413</v>
      </c>
      <c r="G183" s="7" t="s">
        <v>134</v>
      </c>
      <c r="H183" s="52">
        <v>0</v>
      </c>
      <c r="I183" s="52">
        <v>0</v>
      </c>
      <c r="J183" s="8">
        <v>0</v>
      </c>
      <c r="K183" s="209">
        <v>0</v>
      </c>
      <c r="L183" s="9">
        <f>H183+J183</f>
        <v>0</v>
      </c>
    </row>
    <row r="184" spans="1:14" s="17" customFormat="1" ht="16.5" customHeight="1">
      <c r="A184" s="110"/>
      <c r="B184" s="110"/>
      <c r="C184" s="110"/>
      <c r="D184" s="92"/>
      <c r="E184" s="81"/>
      <c r="F184" s="11">
        <v>426491</v>
      </c>
      <c r="G184" s="7" t="s">
        <v>135</v>
      </c>
      <c r="H184" s="52">
        <v>10000</v>
      </c>
      <c r="I184" s="52">
        <v>0</v>
      </c>
      <c r="J184" s="8">
        <v>0</v>
      </c>
      <c r="K184" s="209">
        <v>0</v>
      </c>
      <c r="L184" s="239">
        <f>H184+J184</f>
        <v>10000</v>
      </c>
      <c r="N184" s="233"/>
    </row>
    <row r="185" spans="1:14" s="17" customFormat="1" ht="16.5" customHeight="1">
      <c r="A185" s="115"/>
      <c r="B185" s="115"/>
      <c r="C185" s="115"/>
      <c r="D185" s="95"/>
      <c r="E185" s="80"/>
      <c r="F185" s="44">
        <v>426600</v>
      </c>
      <c r="G185" s="40" t="s">
        <v>170</v>
      </c>
      <c r="H185" s="45">
        <f>H186+H188</f>
        <v>2850000</v>
      </c>
      <c r="I185" s="45">
        <f>I186+I187+I188</f>
        <v>0</v>
      </c>
      <c r="J185" s="45">
        <f>J186+J187+J188</f>
        <v>200000</v>
      </c>
      <c r="K185" s="213">
        <f>K186+K187+K188</f>
        <v>250000</v>
      </c>
      <c r="L185" s="45">
        <f aca="true" t="shared" si="9" ref="L185:L197">H185+I185+J185+K185</f>
        <v>3300000</v>
      </c>
      <c r="M185" s="236"/>
      <c r="N185" s="236"/>
    </row>
    <row r="186" spans="1:14" s="17" customFormat="1" ht="16.5" customHeight="1">
      <c r="A186" s="110"/>
      <c r="B186" s="110"/>
      <c r="C186" s="110"/>
      <c r="D186" s="92"/>
      <c r="E186" s="81"/>
      <c r="F186" s="11">
        <v>426611</v>
      </c>
      <c r="G186" s="132" t="s">
        <v>192</v>
      </c>
      <c r="H186" s="52">
        <v>2850000</v>
      </c>
      <c r="I186" s="52">
        <v>0</v>
      </c>
      <c r="J186" s="52">
        <v>100000</v>
      </c>
      <c r="K186" s="210">
        <v>250000</v>
      </c>
      <c r="L186" s="8">
        <f t="shared" si="9"/>
        <v>3200000</v>
      </c>
      <c r="M186" s="236"/>
      <c r="N186" s="237"/>
    </row>
    <row r="187" spans="1:14" s="17" customFormat="1" ht="16.5" customHeight="1">
      <c r="A187" s="110"/>
      <c r="B187" s="110"/>
      <c r="C187" s="110"/>
      <c r="D187" s="92"/>
      <c r="E187" s="81"/>
      <c r="F187" s="11">
        <v>426621</v>
      </c>
      <c r="G187" s="7" t="s">
        <v>198</v>
      </c>
      <c r="H187" s="52">
        <v>0</v>
      </c>
      <c r="I187" s="52">
        <v>0</v>
      </c>
      <c r="J187" s="52">
        <v>50000</v>
      </c>
      <c r="K187" s="210">
        <v>0</v>
      </c>
      <c r="L187" s="8">
        <f t="shared" si="9"/>
        <v>50000</v>
      </c>
      <c r="M187" s="236"/>
      <c r="N187" s="236"/>
    </row>
    <row r="188" spans="1:12" s="17" customFormat="1" ht="16.5" customHeight="1">
      <c r="A188" s="110"/>
      <c r="B188" s="110"/>
      <c r="C188" s="110"/>
      <c r="D188" s="92"/>
      <c r="E188" s="81"/>
      <c r="F188" s="11">
        <v>426631</v>
      </c>
      <c r="G188" s="7" t="s">
        <v>208</v>
      </c>
      <c r="H188" s="52">
        <v>0</v>
      </c>
      <c r="I188" s="52">
        <v>0</v>
      </c>
      <c r="J188" s="52">
        <v>50000</v>
      </c>
      <c r="K188" s="210">
        <v>0</v>
      </c>
      <c r="L188" s="8">
        <f t="shared" si="9"/>
        <v>50000</v>
      </c>
    </row>
    <row r="189" spans="1:14" s="17" customFormat="1" ht="16.5" customHeight="1">
      <c r="A189" s="110"/>
      <c r="B189" s="110"/>
      <c r="C189" s="110"/>
      <c r="D189" s="95"/>
      <c r="E189" s="80"/>
      <c r="F189" s="44">
        <v>426700</v>
      </c>
      <c r="G189" s="40" t="s">
        <v>171</v>
      </c>
      <c r="H189" s="45">
        <f>H190</f>
        <v>200000</v>
      </c>
      <c r="I189" s="45">
        <f>I190</f>
        <v>0</v>
      </c>
      <c r="J189" s="45">
        <f>J190</f>
        <v>0</v>
      </c>
      <c r="K189" s="213">
        <f>K190</f>
        <v>0</v>
      </c>
      <c r="L189" s="238">
        <f t="shared" si="9"/>
        <v>200000</v>
      </c>
      <c r="N189" s="64"/>
    </row>
    <row r="190" spans="1:12" s="17" customFormat="1" ht="27.75" customHeight="1">
      <c r="A190" s="110"/>
      <c r="B190" s="110"/>
      <c r="C190" s="110"/>
      <c r="D190" s="92"/>
      <c r="E190" s="81"/>
      <c r="F190" s="11">
        <v>426791</v>
      </c>
      <c r="G190" s="132" t="s">
        <v>206</v>
      </c>
      <c r="H190" s="52">
        <v>200000</v>
      </c>
      <c r="I190" s="52">
        <v>0</v>
      </c>
      <c r="J190" s="8">
        <v>0</v>
      </c>
      <c r="K190" s="209">
        <v>0</v>
      </c>
      <c r="L190" s="9">
        <f t="shared" si="9"/>
        <v>200000</v>
      </c>
    </row>
    <row r="191" spans="1:12" s="15" customFormat="1" ht="24.75" customHeight="1">
      <c r="A191" s="111"/>
      <c r="B191" s="111"/>
      <c r="C191" s="111"/>
      <c r="D191" s="93"/>
      <c r="E191" s="78"/>
      <c r="F191" s="23">
        <v>426800</v>
      </c>
      <c r="G191" s="24" t="s">
        <v>136</v>
      </c>
      <c r="H191" s="25">
        <f>H195+H194+H193+H192</f>
        <v>30350000</v>
      </c>
      <c r="I191" s="25">
        <f>I192+I193+I194+I195</f>
        <v>0</v>
      </c>
      <c r="J191" s="25">
        <f>J192+J193+J194+J195</f>
        <v>0</v>
      </c>
      <c r="K191" s="208">
        <f>K192+K193+K194+K195</f>
        <v>0</v>
      </c>
      <c r="L191" s="42">
        <f t="shared" si="9"/>
        <v>30350000</v>
      </c>
    </row>
    <row r="192" spans="1:12" s="17" customFormat="1" ht="16.5" customHeight="1">
      <c r="A192" s="110"/>
      <c r="B192" s="110"/>
      <c r="C192" s="110"/>
      <c r="D192" s="92"/>
      <c r="E192" s="81"/>
      <c r="F192" s="11">
        <v>426811</v>
      </c>
      <c r="G192" s="132" t="s">
        <v>137</v>
      </c>
      <c r="H192" s="52">
        <v>787000</v>
      </c>
      <c r="I192" s="52">
        <v>0</v>
      </c>
      <c r="J192" s="8">
        <v>0</v>
      </c>
      <c r="K192" s="209">
        <v>0</v>
      </c>
      <c r="L192" s="38">
        <f t="shared" si="9"/>
        <v>787000</v>
      </c>
    </row>
    <row r="193" spans="1:12" s="17" customFormat="1" ht="16.5" customHeight="1">
      <c r="A193" s="110"/>
      <c r="B193" s="110"/>
      <c r="C193" s="110"/>
      <c r="D193" s="92"/>
      <c r="E193" s="81"/>
      <c r="F193" s="11">
        <v>426812</v>
      </c>
      <c r="G193" s="132" t="s">
        <v>138</v>
      </c>
      <c r="H193" s="52">
        <v>115000</v>
      </c>
      <c r="I193" s="52">
        <v>0</v>
      </c>
      <c r="J193" s="8">
        <v>0</v>
      </c>
      <c r="K193" s="209">
        <v>0</v>
      </c>
      <c r="L193" s="38">
        <f t="shared" si="9"/>
        <v>115000</v>
      </c>
    </row>
    <row r="194" spans="1:12" s="17" customFormat="1" ht="16.5" customHeight="1">
      <c r="A194" s="110"/>
      <c r="B194" s="110"/>
      <c r="C194" s="110"/>
      <c r="D194" s="92"/>
      <c r="E194" s="81"/>
      <c r="F194" s="11">
        <v>426819</v>
      </c>
      <c r="G194" s="132" t="s">
        <v>201</v>
      </c>
      <c r="H194" s="52">
        <v>1705000</v>
      </c>
      <c r="I194" s="52">
        <v>0</v>
      </c>
      <c r="J194" s="8">
        <v>0</v>
      </c>
      <c r="K194" s="209">
        <v>0</v>
      </c>
      <c r="L194" s="38">
        <f t="shared" si="9"/>
        <v>1705000</v>
      </c>
    </row>
    <row r="195" spans="1:12" s="17" customFormat="1" ht="16.5" customHeight="1">
      <c r="A195" s="110"/>
      <c r="B195" s="110"/>
      <c r="C195" s="110"/>
      <c r="D195" s="92"/>
      <c r="E195" s="81"/>
      <c r="F195" s="11">
        <v>426823</v>
      </c>
      <c r="G195" s="132" t="s">
        <v>227</v>
      </c>
      <c r="H195" s="52">
        <v>27743000</v>
      </c>
      <c r="I195" s="52">
        <v>0</v>
      </c>
      <c r="J195" s="8">
        <v>0</v>
      </c>
      <c r="K195" s="209">
        <v>0</v>
      </c>
      <c r="L195" s="38">
        <f t="shared" si="9"/>
        <v>27743000</v>
      </c>
    </row>
    <row r="196" spans="1:12" s="15" customFormat="1" ht="16.5" customHeight="1">
      <c r="A196" s="111"/>
      <c r="B196" s="111"/>
      <c r="C196" s="111"/>
      <c r="D196" s="93"/>
      <c r="E196" s="78"/>
      <c r="F196" s="23">
        <v>426900</v>
      </c>
      <c r="G196" s="24" t="s">
        <v>33</v>
      </c>
      <c r="H196" s="25">
        <f>H197+H198+H199</f>
        <v>4050000</v>
      </c>
      <c r="I196" s="25">
        <f>I197+I198+I199</f>
        <v>0</v>
      </c>
      <c r="J196" s="25">
        <f>J197+J198+J199</f>
        <v>0</v>
      </c>
      <c r="K196" s="208">
        <f>K197+K198+K199</f>
        <v>0</v>
      </c>
      <c r="L196" s="42">
        <f t="shared" si="9"/>
        <v>4050000</v>
      </c>
    </row>
    <row r="197" spans="1:12" s="15" customFormat="1" ht="16.5" customHeight="1">
      <c r="A197" s="130"/>
      <c r="B197" s="130"/>
      <c r="C197" s="130"/>
      <c r="D197" s="113"/>
      <c r="E197" s="114"/>
      <c r="F197" s="131">
        <v>426911</v>
      </c>
      <c r="G197" s="132" t="s">
        <v>324</v>
      </c>
      <c r="H197" s="52">
        <v>2360000</v>
      </c>
      <c r="I197" s="52">
        <v>0</v>
      </c>
      <c r="J197" s="52">
        <v>0</v>
      </c>
      <c r="K197" s="210">
        <v>0</v>
      </c>
      <c r="L197" s="134">
        <f t="shared" si="9"/>
        <v>2360000</v>
      </c>
    </row>
    <row r="198" spans="1:12" s="15" customFormat="1" ht="16.5" customHeight="1">
      <c r="A198" s="109"/>
      <c r="B198" s="109"/>
      <c r="C198" s="109"/>
      <c r="D198" s="92"/>
      <c r="E198" s="81"/>
      <c r="F198" s="11">
        <v>426913</v>
      </c>
      <c r="G198" s="132" t="s">
        <v>220</v>
      </c>
      <c r="H198" s="52">
        <v>220000</v>
      </c>
      <c r="I198" s="52">
        <v>0</v>
      </c>
      <c r="J198" s="52">
        <v>0</v>
      </c>
      <c r="K198" s="210">
        <v>0</v>
      </c>
      <c r="L198" s="134">
        <f>H198+J198</f>
        <v>220000</v>
      </c>
    </row>
    <row r="199" spans="1:12" s="15" customFormat="1" ht="16.5" customHeight="1">
      <c r="A199" s="109"/>
      <c r="B199" s="109"/>
      <c r="C199" s="109"/>
      <c r="D199" s="92"/>
      <c r="E199" s="81"/>
      <c r="F199" s="11">
        <v>426919</v>
      </c>
      <c r="G199" s="132" t="s">
        <v>202</v>
      </c>
      <c r="H199" s="52">
        <v>1470000</v>
      </c>
      <c r="I199" s="52">
        <v>0</v>
      </c>
      <c r="J199" s="52">
        <v>0</v>
      </c>
      <c r="K199" s="210">
        <v>0</v>
      </c>
      <c r="L199" s="134">
        <f>H199+J199</f>
        <v>1470000</v>
      </c>
    </row>
    <row r="200" spans="1:12" s="15" customFormat="1" ht="16.5" customHeight="1">
      <c r="A200" s="111"/>
      <c r="B200" s="111"/>
      <c r="C200" s="111"/>
      <c r="D200" s="93"/>
      <c r="E200" s="78"/>
      <c r="F200" s="23">
        <v>480000</v>
      </c>
      <c r="G200" s="24" t="s">
        <v>175</v>
      </c>
      <c r="H200" s="25">
        <f>H201+H209</f>
        <v>1250000</v>
      </c>
      <c r="I200" s="25">
        <f>I201+I209</f>
        <v>0</v>
      </c>
      <c r="J200" s="25">
        <f>J201+J209</f>
        <v>0</v>
      </c>
      <c r="K200" s="208">
        <f>K201+K209</f>
        <v>0</v>
      </c>
      <c r="L200" s="42">
        <f>L201+L209</f>
        <v>1250000</v>
      </c>
    </row>
    <row r="201" spans="1:12" s="15" customFormat="1" ht="27.75" customHeight="1">
      <c r="A201" s="111"/>
      <c r="B201" s="111"/>
      <c r="C201" s="111"/>
      <c r="D201" s="93"/>
      <c r="E201" s="78"/>
      <c r="F201" s="23">
        <v>482000</v>
      </c>
      <c r="G201" s="24" t="s">
        <v>228</v>
      </c>
      <c r="H201" s="25">
        <f>H202+H205</f>
        <v>250000</v>
      </c>
      <c r="I201" s="25"/>
      <c r="J201" s="25">
        <f>J202+J205</f>
        <v>0</v>
      </c>
      <c r="K201" s="208"/>
      <c r="L201" s="42">
        <f>L202+L205</f>
        <v>250000</v>
      </c>
    </row>
    <row r="202" spans="1:12" s="15" customFormat="1" ht="16.5" customHeight="1">
      <c r="A202" s="111"/>
      <c r="B202" s="111"/>
      <c r="C202" s="111"/>
      <c r="D202" s="93"/>
      <c r="E202" s="78"/>
      <c r="F202" s="23">
        <v>482100</v>
      </c>
      <c r="G202" s="24" t="s">
        <v>36</v>
      </c>
      <c r="H202" s="25">
        <f>H203+H204</f>
        <v>200000</v>
      </c>
      <c r="I202" s="25">
        <f>I203+I204</f>
        <v>0</v>
      </c>
      <c r="J202" s="25">
        <f>J203+J204</f>
        <v>0</v>
      </c>
      <c r="K202" s="208">
        <f>K203+K204</f>
        <v>0</v>
      </c>
      <c r="L202" s="42">
        <f>H202+J202</f>
        <v>200000</v>
      </c>
    </row>
    <row r="203" spans="1:12" s="17" customFormat="1" ht="16.5" customHeight="1">
      <c r="A203" s="110"/>
      <c r="B203" s="110"/>
      <c r="C203" s="110"/>
      <c r="D203" s="92"/>
      <c r="E203" s="81"/>
      <c r="F203" s="131">
        <v>482131</v>
      </c>
      <c r="G203" s="132" t="s">
        <v>140</v>
      </c>
      <c r="H203" s="52">
        <v>200000</v>
      </c>
      <c r="I203" s="52">
        <v>0</v>
      </c>
      <c r="J203" s="8">
        <v>0</v>
      </c>
      <c r="K203" s="209">
        <v>0</v>
      </c>
      <c r="L203" s="9">
        <f aca="true" t="shared" si="10" ref="L203:L210">H203+I203+J203+K203</f>
        <v>200000</v>
      </c>
    </row>
    <row r="204" spans="1:12" s="17" customFormat="1" ht="16.5" customHeight="1">
      <c r="A204" s="110"/>
      <c r="B204" s="110"/>
      <c r="C204" s="110"/>
      <c r="D204" s="92"/>
      <c r="E204" s="81"/>
      <c r="F204" s="11">
        <v>482191</v>
      </c>
      <c r="G204" s="7" t="s">
        <v>36</v>
      </c>
      <c r="H204" s="52">
        <v>0</v>
      </c>
      <c r="I204" s="52">
        <v>0</v>
      </c>
      <c r="J204" s="8">
        <v>0</v>
      </c>
      <c r="K204" s="209">
        <v>0</v>
      </c>
      <c r="L204" s="9">
        <f t="shared" si="10"/>
        <v>0</v>
      </c>
    </row>
    <row r="205" spans="1:12" s="15" customFormat="1" ht="16.5" customHeight="1">
      <c r="A205" s="111"/>
      <c r="B205" s="111"/>
      <c r="C205" s="111"/>
      <c r="D205" s="93"/>
      <c r="E205" s="78"/>
      <c r="F205" s="23">
        <v>482200</v>
      </c>
      <c r="G205" s="24" t="s">
        <v>37</v>
      </c>
      <c r="H205" s="25">
        <f>H206+H207+H208</f>
        <v>50000</v>
      </c>
      <c r="I205" s="25">
        <f>I206+I207+I208</f>
        <v>0</v>
      </c>
      <c r="J205" s="25">
        <f>J206+J207+J208</f>
        <v>0</v>
      </c>
      <c r="K205" s="208">
        <f>K206+K207+K208</f>
        <v>0</v>
      </c>
      <c r="L205" s="42">
        <f t="shared" si="10"/>
        <v>50000</v>
      </c>
    </row>
    <row r="206" spans="1:12" s="17" customFormat="1" ht="16.5" customHeight="1">
      <c r="A206" s="110"/>
      <c r="B206" s="110"/>
      <c r="C206" s="110"/>
      <c r="D206" s="92"/>
      <c r="E206" s="81"/>
      <c r="F206" s="11">
        <v>482211</v>
      </c>
      <c r="G206" s="7" t="s">
        <v>141</v>
      </c>
      <c r="H206" s="52">
        <v>0</v>
      </c>
      <c r="I206" s="52">
        <v>0</v>
      </c>
      <c r="J206" s="8">
        <v>0</v>
      </c>
      <c r="K206" s="209">
        <v>0</v>
      </c>
      <c r="L206" s="38">
        <f t="shared" si="10"/>
        <v>0</v>
      </c>
    </row>
    <row r="207" spans="1:12" s="17" customFormat="1" ht="16.5" customHeight="1">
      <c r="A207" s="110"/>
      <c r="B207" s="110"/>
      <c r="C207" s="110"/>
      <c r="D207" s="92"/>
      <c r="E207" s="81"/>
      <c r="F207" s="11">
        <v>482241</v>
      </c>
      <c r="G207" s="7" t="s">
        <v>142</v>
      </c>
      <c r="H207" s="52">
        <v>0</v>
      </c>
      <c r="I207" s="52">
        <v>0</v>
      </c>
      <c r="J207" s="8">
        <v>0</v>
      </c>
      <c r="K207" s="209">
        <v>0</v>
      </c>
      <c r="L207" s="38">
        <f t="shared" si="10"/>
        <v>0</v>
      </c>
    </row>
    <row r="208" spans="1:12" s="17" customFormat="1" ht="16.5" customHeight="1">
      <c r="A208" s="110"/>
      <c r="B208" s="110"/>
      <c r="C208" s="110"/>
      <c r="D208" s="92"/>
      <c r="E208" s="81"/>
      <c r="F208" s="11">
        <v>482251</v>
      </c>
      <c r="G208" s="7" t="s">
        <v>143</v>
      </c>
      <c r="H208" s="52">
        <v>50000</v>
      </c>
      <c r="I208" s="52">
        <v>0</v>
      </c>
      <c r="J208" s="8">
        <v>0</v>
      </c>
      <c r="K208" s="209">
        <v>0</v>
      </c>
      <c r="L208" s="38">
        <f t="shared" si="10"/>
        <v>50000</v>
      </c>
    </row>
    <row r="209" spans="1:12" s="15" customFormat="1" ht="31.5" customHeight="1">
      <c r="A209" s="111"/>
      <c r="B209" s="111"/>
      <c r="C209" s="111"/>
      <c r="D209" s="93"/>
      <c r="E209" s="78"/>
      <c r="F209" s="23">
        <v>483000</v>
      </c>
      <c r="G209" s="24" t="s">
        <v>229</v>
      </c>
      <c r="H209" s="25">
        <f aca="true" t="shared" si="11" ref="H209:K210">H210</f>
        <v>1000000</v>
      </c>
      <c r="I209" s="25">
        <f t="shared" si="11"/>
        <v>0</v>
      </c>
      <c r="J209" s="25">
        <f t="shared" si="11"/>
        <v>0</v>
      </c>
      <c r="K209" s="208">
        <f t="shared" si="11"/>
        <v>0</v>
      </c>
      <c r="L209" s="42">
        <f t="shared" si="10"/>
        <v>1000000</v>
      </c>
    </row>
    <row r="210" spans="1:12" s="15" customFormat="1" ht="16.5" customHeight="1">
      <c r="A210" s="111"/>
      <c r="B210" s="111"/>
      <c r="C210" s="111"/>
      <c r="D210" s="93"/>
      <c r="E210" s="78"/>
      <c r="F210" s="23">
        <v>483100</v>
      </c>
      <c r="G210" s="24" t="s">
        <v>54</v>
      </c>
      <c r="H210" s="25">
        <f t="shared" si="11"/>
        <v>1000000</v>
      </c>
      <c r="I210" s="25">
        <f t="shared" si="11"/>
        <v>0</v>
      </c>
      <c r="J210" s="25">
        <f t="shared" si="11"/>
        <v>0</v>
      </c>
      <c r="K210" s="208">
        <f t="shared" si="11"/>
        <v>0</v>
      </c>
      <c r="L210" s="42">
        <f t="shared" si="10"/>
        <v>1000000</v>
      </c>
    </row>
    <row r="211" spans="1:12" s="17" customFormat="1" ht="16.5" customHeight="1">
      <c r="A211" s="110"/>
      <c r="B211" s="110"/>
      <c r="C211" s="110"/>
      <c r="D211" s="92"/>
      <c r="E211" s="81"/>
      <c r="F211" s="11">
        <v>483111</v>
      </c>
      <c r="G211" s="132" t="s">
        <v>54</v>
      </c>
      <c r="H211" s="52">
        <v>1000000</v>
      </c>
      <c r="I211" s="52">
        <v>0</v>
      </c>
      <c r="J211" s="8">
        <v>0</v>
      </c>
      <c r="K211" s="209">
        <v>0</v>
      </c>
      <c r="L211" s="9">
        <f>H211+J211</f>
        <v>1000000</v>
      </c>
    </row>
    <row r="212" spans="1:12" s="15" customFormat="1" ht="16.5" customHeight="1">
      <c r="A212" s="111"/>
      <c r="B212" s="111"/>
      <c r="C212" s="111"/>
      <c r="D212" s="93"/>
      <c r="E212" s="78"/>
      <c r="F212" s="23">
        <v>510000</v>
      </c>
      <c r="G212" s="24" t="s">
        <v>159</v>
      </c>
      <c r="H212" s="25">
        <f>H213</f>
        <v>8450000</v>
      </c>
      <c r="I212" s="25"/>
      <c r="J212" s="25">
        <f>J213</f>
        <v>0</v>
      </c>
      <c r="K212" s="208"/>
      <c r="L212" s="42">
        <f>L213</f>
        <v>8500000</v>
      </c>
    </row>
    <row r="213" spans="1:12" s="15" customFormat="1" ht="16.5" customHeight="1">
      <c r="A213" s="111"/>
      <c r="B213" s="111"/>
      <c r="C213" s="111"/>
      <c r="D213" s="93"/>
      <c r="E213" s="78"/>
      <c r="F213" s="23">
        <v>512000</v>
      </c>
      <c r="G213" s="24" t="s">
        <v>161</v>
      </c>
      <c r="H213" s="45">
        <f>H214+H217+H221+H223</f>
        <v>8450000</v>
      </c>
      <c r="I213" s="45">
        <f>I214+I217+I221+I223</f>
        <v>0</v>
      </c>
      <c r="J213" s="25">
        <f>J214+J217+J221+J223</f>
        <v>0</v>
      </c>
      <c r="K213" s="208">
        <f>K214+K217+K221+K223</f>
        <v>50000</v>
      </c>
      <c r="L213" s="42">
        <f>L214+L217+L221+L223</f>
        <v>8500000</v>
      </c>
    </row>
    <row r="214" spans="1:12" s="15" customFormat="1" ht="16.5" customHeight="1">
      <c r="A214" s="111"/>
      <c r="B214" s="111"/>
      <c r="C214" s="111"/>
      <c r="D214" s="93"/>
      <c r="E214" s="78"/>
      <c r="F214" s="27">
        <v>512100</v>
      </c>
      <c r="G214" s="22" t="s">
        <v>42</v>
      </c>
      <c r="H214" s="25">
        <f>H215+H216</f>
        <v>3250000</v>
      </c>
      <c r="I214" s="25">
        <f>I215</f>
        <v>0</v>
      </c>
      <c r="J214" s="25">
        <f>J215</f>
        <v>0</v>
      </c>
      <c r="K214" s="208">
        <f>K215</f>
        <v>0</v>
      </c>
      <c r="L214" s="42">
        <f>H214+I214+J214+K214</f>
        <v>3250000</v>
      </c>
    </row>
    <row r="215" spans="1:12" s="17" customFormat="1" ht="16.5" customHeight="1">
      <c r="A215" s="110"/>
      <c r="B215" s="110"/>
      <c r="C215" s="110"/>
      <c r="D215" s="92"/>
      <c r="E215" s="81"/>
      <c r="F215" s="14">
        <v>512111</v>
      </c>
      <c r="G215" s="6" t="s">
        <v>144</v>
      </c>
      <c r="H215" s="52">
        <v>2750000</v>
      </c>
      <c r="I215" s="52">
        <v>0</v>
      </c>
      <c r="J215" s="8">
        <v>0</v>
      </c>
      <c r="K215" s="209">
        <v>0</v>
      </c>
      <c r="L215" s="9">
        <f>H215+J215</f>
        <v>2750000</v>
      </c>
    </row>
    <row r="216" spans="1:12" s="17" customFormat="1" ht="16.5" customHeight="1">
      <c r="A216" s="110"/>
      <c r="B216" s="110"/>
      <c r="C216" s="110"/>
      <c r="D216" s="92"/>
      <c r="E216" s="81"/>
      <c r="F216" s="14">
        <v>512141</v>
      </c>
      <c r="G216" s="6" t="s">
        <v>318</v>
      </c>
      <c r="H216" s="52">
        <v>500000</v>
      </c>
      <c r="I216" s="52">
        <v>0</v>
      </c>
      <c r="J216" s="8">
        <v>0</v>
      </c>
      <c r="K216" s="209">
        <v>0</v>
      </c>
      <c r="L216" s="9">
        <f>H216+I216+J216+N216</f>
        <v>500000</v>
      </c>
    </row>
    <row r="217" spans="1:12" s="15" customFormat="1" ht="16.5" customHeight="1">
      <c r="A217" s="111"/>
      <c r="B217" s="111"/>
      <c r="C217" s="111"/>
      <c r="D217" s="93"/>
      <c r="E217" s="78"/>
      <c r="F217" s="27">
        <v>512200</v>
      </c>
      <c r="G217" s="22" t="s">
        <v>43</v>
      </c>
      <c r="H217" s="25">
        <v>2400000</v>
      </c>
      <c r="I217" s="25">
        <f>I218+I219+I220</f>
        <v>0</v>
      </c>
      <c r="J217" s="25">
        <f>J218+J220</f>
        <v>0</v>
      </c>
      <c r="K217" s="208">
        <f>K218+K219+K220</f>
        <v>50000</v>
      </c>
      <c r="L217" s="42">
        <f>H217+I217+J217+K217</f>
        <v>2450000</v>
      </c>
    </row>
    <row r="218" spans="1:12" s="17" customFormat="1" ht="16.5" customHeight="1">
      <c r="A218" s="110"/>
      <c r="B218" s="110"/>
      <c r="C218" s="110"/>
      <c r="D218" s="92"/>
      <c r="E218" s="81"/>
      <c r="F218" s="14">
        <v>512211</v>
      </c>
      <c r="G218" s="162" t="s">
        <v>122</v>
      </c>
      <c r="H218" s="52">
        <v>0</v>
      </c>
      <c r="I218" s="52">
        <v>0</v>
      </c>
      <c r="J218" s="8">
        <v>0</v>
      </c>
      <c r="K218" s="209">
        <v>50000</v>
      </c>
      <c r="L218" s="134">
        <f aca="true" t="shared" si="12" ref="L218:L224">H218+I218+J218+K218</f>
        <v>50000</v>
      </c>
    </row>
    <row r="219" spans="1:12" s="17" customFormat="1" ht="16.5" customHeight="1">
      <c r="A219" s="110"/>
      <c r="B219" s="110"/>
      <c r="C219" s="110"/>
      <c r="D219" s="92"/>
      <c r="E219" s="81"/>
      <c r="F219" s="14">
        <v>512221</v>
      </c>
      <c r="G219" s="6" t="s">
        <v>123</v>
      </c>
      <c r="H219" s="52">
        <v>0</v>
      </c>
      <c r="I219" s="52">
        <v>0</v>
      </c>
      <c r="J219" s="8">
        <v>0</v>
      </c>
      <c r="K219" s="209">
        <v>0</v>
      </c>
      <c r="L219" s="134">
        <f t="shared" si="12"/>
        <v>0</v>
      </c>
    </row>
    <row r="220" spans="1:12" s="17" customFormat="1" ht="16.5" customHeight="1">
      <c r="A220" s="110"/>
      <c r="B220" s="110"/>
      <c r="C220" s="110"/>
      <c r="D220" s="92"/>
      <c r="E220" s="81"/>
      <c r="F220" s="14">
        <v>512251</v>
      </c>
      <c r="G220" s="162" t="s">
        <v>196</v>
      </c>
      <c r="H220" s="52">
        <v>2400000</v>
      </c>
      <c r="I220" s="52">
        <v>0</v>
      </c>
      <c r="J220" s="8">
        <v>0</v>
      </c>
      <c r="K220" s="209">
        <v>0</v>
      </c>
      <c r="L220" s="134">
        <f t="shared" si="12"/>
        <v>2400000</v>
      </c>
    </row>
    <row r="221" spans="1:12" s="17" customFormat="1" ht="16.5" customHeight="1">
      <c r="A221" s="115"/>
      <c r="B221" s="115"/>
      <c r="C221" s="115"/>
      <c r="D221" s="107"/>
      <c r="E221" s="80"/>
      <c r="F221" s="46">
        <v>512600</v>
      </c>
      <c r="G221" s="43" t="s">
        <v>147</v>
      </c>
      <c r="H221" s="45">
        <f>H222</f>
        <v>2000000</v>
      </c>
      <c r="I221" s="45">
        <f>I223</f>
        <v>0</v>
      </c>
      <c r="J221" s="45">
        <f>J222</f>
        <v>0</v>
      </c>
      <c r="K221" s="213">
        <f>K222</f>
        <v>0</v>
      </c>
      <c r="L221" s="42">
        <f t="shared" si="12"/>
        <v>2000000</v>
      </c>
    </row>
    <row r="222" spans="1:12" s="17" customFormat="1" ht="16.5" customHeight="1">
      <c r="A222" s="110"/>
      <c r="B222" s="110"/>
      <c r="C222" s="110"/>
      <c r="D222" s="92"/>
      <c r="E222" s="81"/>
      <c r="F222" s="14">
        <v>512611</v>
      </c>
      <c r="G222" s="6" t="s">
        <v>147</v>
      </c>
      <c r="H222" s="52">
        <v>2000000</v>
      </c>
      <c r="I222" s="52">
        <v>0</v>
      </c>
      <c r="J222" s="8">
        <v>0</v>
      </c>
      <c r="K222" s="209">
        <v>0</v>
      </c>
      <c r="L222" s="134">
        <f t="shared" si="12"/>
        <v>2000000</v>
      </c>
    </row>
    <row r="223" spans="1:12" ht="24">
      <c r="A223" s="115"/>
      <c r="B223" s="115"/>
      <c r="C223" s="115"/>
      <c r="D223" s="107"/>
      <c r="E223" s="80"/>
      <c r="F223" s="46">
        <v>512900</v>
      </c>
      <c r="G223" s="43" t="s">
        <v>238</v>
      </c>
      <c r="H223" s="45">
        <f>H224</f>
        <v>800000</v>
      </c>
      <c r="I223" s="45">
        <f>I224</f>
        <v>0</v>
      </c>
      <c r="J223" s="45">
        <f>J224</f>
        <v>0</v>
      </c>
      <c r="K223" s="213">
        <f>K224</f>
        <v>0</v>
      </c>
      <c r="L223" s="42">
        <f t="shared" si="12"/>
        <v>800000</v>
      </c>
    </row>
    <row r="224" spans="1:12" ht="15.75">
      <c r="A224" s="110"/>
      <c r="B224" s="110"/>
      <c r="C224" s="110"/>
      <c r="D224" s="92"/>
      <c r="E224" s="81"/>
      <c r="F224" s="14">
        <v>512931</v>
      </c>
      <c r="G224" s="162" t="s">
        <v>236</v>
      </c>
      <c r="H224" s="52">
        <v>800000</v>
      </c>
      <c r="I224" s="52">
        <v>0</v>
      </c>
      <c r="J224" s="8">
        <v>0</v>
      </c>
      <c r="K224" s="209">
        <v>0</v>
      </c>
      <c r="L224" s="134">
        <f t="shared" si="12"/>
        <v>800000</v>
      </c>
    </row>
    <row r="225" ht="15.75">
      <c r="N225" s="149"/>
    </row>
    <row r="227" spans="8:14" ht="15.75">
      <c r="H227" t="s">
        <v>245</v>
      </c>
      <c r="N227" s="149"/>
    </row>
    <row r="228" spans="7:11" ht="15.75">
      <c r="G228" t="s">
        <v>241</v>
      </c>
      <c r="J228" s="150" t="s">
        <v>242</v>
      </c>
      <c r="K228" s="150"/>
    </row>
    <row r="229" spans="7:10" ht="15.75">
      <c r="G229" t="s">
        <v>243</v>
      </c>
      <c r="J229" t="s">
        <v>244</v>
      </c>
    </row>
  </sheetData>
  <sheetProtection/>
  <mergeCells count="4">
    <mergeCell ref="D1:L1"/>
    <mergeCell ref="D29:L29"/>
    <mergeCell ref="A2:L2"/>
    <mergeCell ref="A3:L3"/>
  </mergeCells>
  <printOptions/>
  <pageMargins left="0.2" right="0.19" top="0.26" bottom="0.31" header="0.26" footer="0.2"/>
  <pageSetup horizontalDpi="300" verticalDpi="300" orientation="landscape" paperSize="9" r:id="rId3"/>
  <ignoredErrors>
    <ignoredError sqref="J55 L67 L92 L86 L97 L109 L138 J138 J145 L203 J217 I221 L212 L216 J213 J114 L40 J67 J135 L13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5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7.00390625" style="0" customWidth="1"/>
    <col min="2" max="2" width="4.57421875" style="0" customWidth="1"/>
    <col min="3" max="3" width="75.00390625" style="0" bestFit="1" customWidth="1"/>
    <col min="4" max="4" width="22.7109375" style="69" customWidth="1"/>
    <col min="5" max="5" width="21.28125" style="0" bestFit="1" customWidth="1"/>
    <col min="6" max="6" width="1.7109375" style="0" customWidth="1"/>
    <col min="7" max="7" width="4.7109375" style="0" customWidth="1"/>
    <col min="8" max="8" width="20.421875" style="0" customWidth="1"/>
    <col min="9" max="9" width="25.7109375" style="0" customWidth="1"/>
    <col min="10" max="10" width="21.00390625" style="0" customWidth="1"/>
    <col min="11" max="11" width="13.28125" style="0" customWidth="1"/>
    <col min="13" max="13" width="3.7109375" style="0" customWidth="1"/>
    <col min="14" max="14" width="2.8515625" style="0" customWidth="1"/>
  </cols>
  <sheetData>
    <row r="3" spans="3:4" ht="23.25">
      <c r="C3" s="328" t="s">
        <v>246</v>
      </c>
      <c r="D3" s="328"/>
    </row>
    <row r="4" spans="1:7" ht="20.25">
      <c r="A4" s="59"/>
      <c r="B4" s="56"/>
      <c r="C4" s="56"/>
      <c r="D4" s="66"/>
      <c r="E4" s="61"/>
      <c r="F4" s="61"/>
      <c r="G4" s="61"/>
    </row>
    <row r="5" spans="1:7" ht="20.25">
      <c r="A5" s="324"/>
      <c r="B5" s="320" t="s">
        <v>187</v>
      </c>
      <c r="C5" s="321"/>
      <c r="D5" s="322"/>
      <c r="E5" s="173"/>
      <c r="F5" s="173"/>
      <c r="G5" s="173"/>
    </row>
    <row r="6" spans="1:7" ht="20.25">
      <c r="A6" s="325"/>
      <c r="B6" s="48"/>
      <c r="C6" s="57" t="s">
        <v>41</v>
      </c>
      <c r="D6" s="58" t="s">
        <v>186</v>
      </c>
      <c r="E6" s="323"/>
      <c r="F6" s="323"/>
      <c r="G6" s="323"/>
    </row>
    <row r="7" spans="1:7" ht="18.75" customHeight="1">
      <c r="A7" s="184">
        <v>512</v>
      </c>
      <c r="B7" s="185">
        <v>1</v>
      </c>
      <c r="C7" s="186" t="s">
        <v>334</v>
      </c>
      <c r="D7" s="226">
        <v>2750000</v>
      </c>
      <c r="E7" s="183"/>
      <c r="F7" s="183"/>
      <c r="G7" s="183"/>
    </row>
    <row r="8" spans="1:7" ht="18.75" customHeight="1">
      <c r="A8" s="184"/>
      <c r="B8" s="185">
        <v>2</v>
      </c>
      <c r="C8" s="186" t="s">
        <v>302</v>
      </c>
      <c r="D8" s="226">
        <v>500000</v>
      </c>
      <c r="E8" s="183"/>
      <c r="F8" s="183"/>
      <c r="G8" s="183"/>
    </row>
    <row r="9" spans="1:7" ht="20.25">
      <c r="A9" s="53">
        <v>512</v>
      </c>
      <c r="B9" s="187">
        <v>2</v>
      </c>
      <c r="C9" s="188" t="s">
        <v>249</v>
      </c>
      <c r="D9" s="189">
        <v>2000000</v>
      </c>
      <c r="E9" s="326"/>
      <c r="F9" s="326"/>
      <c r="G9" s="326"/>
    </row>
    <row r="10" spans="1:7" ht="20.25">
      <c r="A10" s="53">
        <v>512</v>
      </c>
      <c r="B10" s="187">
        <v>4</v>
      </c>
      <c r="C10" s="188" t="s">
        <v>325</v>
      </c>
      <c r="D10" s="189">
        <v>2400000</v>
      </c>
      <c r="E10" s="330"/>
      <c r="F10" s="331"/>
      <c r="G10" s="331"/>
    </row>
    <row r="11" spans="1:7" ht="20.25">
      <c r="A11" s="53">
        <v>512</v>
      </c>
      <c r="B11" s="187">
        <v>5</v>
      </c>
      <c r="C11" s="188" t="s">
        <v>250</v>
      </c>
      <c r="D11" s="189">
        <v>800000</v>
      </c>
      <c r="E11" s="61"/>
      <c r="F11" s="62"/>
      <c r="G11" s="62"/>
    </row>
    <row r="12" spans="1:7" ht="20.25" customHeight="1">
      <c r="A12" s="53"/>
      <c r="B12" s="49"/>
      <c r="C12" s="49" t="s">
        <v>40</v>
      </c>
      <c r="D12" s="169">
        <f>SUM(D7:D11)</f>
        <v>8450000</v>
      </c>
      <c r="E12" s="330"/>
      <c r="F12" s="331"/>
      <c r="G12" s="331"/>
    </row>
    <row r="13" spans="1:7" ht="20.25" customHeight="1">
      <c r="A13" s="59"/>
      <c r="B13" s="56"/>
      <c r="C13" s="56"/>
      <c r="D13" s="175"/>
      <c r="E13" s="61"/>
      <c r="F13" s="62"/>
      <c r="G13" s="62"/>
    </row>
    <row r="14" spans="1:7" ht="20.25" customHeight="1">
      <c r="A14" s="59"/>
      <c r="B14" s="56"/>
      <c r="C14" s="56"/>
      <c r="D14" s="68"/>
      <c r="E14" s="61"/>
      <c r="F14" s="62"/>
      <c r="G14" s="62"/>
    </row>
    <row r="15" spans="1:7" ht="24" customHeight="1">
      <c r="A15" s="324"/>
      <c r="B15" s="49"/>
      <c r="C15" s="57" t="s">
        <v>188</v>
      </c>
      <c r="D15" s="172"/>
      <c r="E15" s="173"/>
      <c r="F15" s="173"/>
      <c r="G15" s="173"/>
    </row>
    <row r="16" spans="1:7" ht="19.5" customHeight="1">
      <c r="A16" s="325"/>
      <c r="B16" s="51"/>
      <c r="C16" s="60" t="s">
        <v>41</v>
      </c>
      <c r="D16" s="129" t="s">
        <v>186</v>
      </c>
      <c r="E16" s="329"/>
      <c r="F16" s="329"/>
      <c r="G16" s="329"/>
    </row>
    <row r="17" spans="1:7" ht="0.75" customHeight="1" hidden="1">
      <c r="A17" s="170"/>
      <c r="B17" s="171"/>
      <c r="C17" s="190"/>
      <c r="D17" s="227"/>
      <c r="E17" s="55"/>
      <c r="F17" s="55"/>
      <c r="G17" s="55"/>
    </row>
    <row r="18" spans="1:7" ht="20.25" hidden="1">
      <c r="A18" s="170"/>
      <c r="B18" s="171"/>
      <c r="C18" s="190"/>
      <c r="D18" s="227"/>
      <c r="E18" s="55"/>
      <c r="F18" s="55"/>
      <c r="G18" s="55"/>
    </row>
    <row r="19" spans="1:7" ht="20.25">
      <c r="A19" s="170">
        <v>512</v>
      </c>
      <c r="B19" s="171">
        <v>1</v>
      </c>
      <c r="C19" s="199" t="s">
        <v>310</v>
      </c>
      <c r="D19" s="241">
        <v>300000</v>
      </c>
      <c r="E19" s="55"/>
      <c r="F19" s="55"/>
      <c r="G19" s="55"/>
    </row>
    <row r="20" spans="1:7" ht="35.25" customHeight="1">
      <c r="A20" s="54"/>
      <c r="B20" s="60"/>
      <c r="C20" s="200" t="s">
        <v>40</v>
      </c>
      <c r="D20" s="168">
        <f>D19</f>
        <v>300000</v>
      </c>
      <c r="E20" s="326"/>
      <c r="F20" s="326"/>
      <c r="G20" s="326"/>
    </row>
    <row r="21" spans="1:7" ht="20.25" customHeight="1">
      <c r="A21" s="59"/>
      <c r="B21" s="56"/>
      <c r="C21" s="56"/>
      <c r="D21" s="202"/>
      <c r="E21" s="201"/>
      <c r="F21" s="62"/>
      <c r="G21" s="62"/>
    </row>
    <row r="22" spans="1:7" ht="20.25">
      <c r="A22" s="324"/>
      <c r="B22" s="320" t="s">
        <v>231</v>
      </c>
      <c r="C22" s="321"/>
      <c r="D22" s="322"/>
      <c r="E22" s="173"/>
      <c r="F22" s="173"/>
      <c r="G22" s="173"/>
    </row>
    <row r="23" spans="1:7" ht="20.25">
      <c r="A23" s="325"/>
      <c r="B23" s="48"/>
      <c r="C23" s="58" t="s">
        <v>41</v>
      </c>
      <c r="D23" s="58" t="s">
        <v>186</v>
      </c>
      <c r="E23" s="327"/>
      <c r="F23" s="327"/>
      <c r="G23" s="327"/>
    </row>
    <row r="24" spans="1:7" ht="40.5">
      <c r="A24" s="191">
        <v>511</v>
      </c>
      <c r="B24" s="203">
        <v>1</v>
      </c>
      <c r="C24" s="204" t="s">
        <v>309</v>
      </c>
      <c r="D24" s="182">
        <v>3600000</v>
      </c>
      <c r="E24" s="319"/>
      <c r="F24" s="319"/>
      <c r="G24" s="319"/>
    </row>
    <row r="25" spans="1:9" ht="21.75" customHeight="1">
      <c r="A25" s="192"/>
      <c r="B25" s="192"/>
      <c r="C25" s="193" t="s">
        <v>40</v>
      </c>
      <c r="D25" s="240">
        <f>SUM(D24:D24)</f>
        <v>3600000</v>
      </c>
      <c r="H25" s="197"/>
      <c r="I25" s="196"/>
    </row>
    <row r="26" spans="2:9" ht="20.25">
      <c r="B26" s="47"/>
      <c r="C26" s="47"/>
      <c r="D26" s="194"/>
      <c r="E26" s="47"/>
      <c r="F26" s="47"/>
      <c r="G26" s="47"/>
      <c r="H26" s="234"/>
      <c r="I26" s="234"/>
    </row>
    <row r="27" spans="2:9" ht="20.25">
      <c r="B27" s="47"/>
      <c r="C27" s="47"/>
      <c r="D27" s="67"/>
      <c r="E27" s="47"/>
      <c r="F27" s="47"/>
      <c r="G27" s="47"/>
      <c r="H27" s="234"/>
      <c r="I27" s="234"/>
    </row>
    <row r="28" spans="2:9" ht="20.25">
      <c r="B28" s="47"/>
      <c r="C28" s="47"/>
      <c r="D28" s="67"/>
      <c r="E28" s="47"/>
      <c r="F28" s="47"/>
      <c r="G28" s="47"/>
      <c r="H28" s="234"/>
      <c r="I28" s="234"/>
    </row>
    <row r="29" spans="2:9" ht="20.25">
      <c r="B29" s="47"/>
      <c r="C29" s="47"/>
      <c r="D29" s="67"/>
      <c r="E29" s="47"/>
      <c r="F29" s="47"/>
      <c r="G29" s="47"/>
      <c r="H29" s="234"/>
      <c r="I29" s="234"/>
    </row>
    <row r="30" spans="2:9" ht="20.25">
      <c r="B30" s="47"/>
      <c r="C30" s="47"/>
      <c r="D30" s="67"/>
      <c r="E30" s="47"/>
      <c r="F30" s="47"/>
      <c r="G30" s="47"/>
      <c r="H30" s="234"/>
      <c r="I30" s="234"/>
    </row>
    <row r="31" spans="2:7" ht="20.25">
      <c r="B31" s="47"/>
      <c r="C31" s="47"/>
      <c r="D31" s="67"/>
      <c r="E31" s="47"/>
      <c r="F31" s="47"/>
      <c r="G31" s="47"/>
    </row>
    <row r="32" spans="2:7" ht="20.25">
      <c r="B32" s="47"/>
      <c r="C32" s="47"/>
      <c r="D32" s="67"/>
      <c r="E32" s="47"/>
      <c r="F32" s="47"/>
      <c r="G32" s="47"/>
    </row>
    <row r="33" spans="2:7" ht="20.25">
      <c r="B33" s="47"/>
      <c r="C33" s="47"/>
      <c r="D33" s="67"/>
      <c r="E33" s="47"/>
      <c r="F33" s="47"/>
      <c r="G33" s="47"/>
    </row>
    <row r="34" spans="2:7" ht="20.25">
      <c r="B34" s="47"/>
      <c r="C34" s="47"/>
      <c r="D34" s="67"/>
      <c r="E34" s="47"/>
      <c r="F34" s="47"/>
      <c r="G34" s="47"/>
    </row>
    <row r="35" spans="2:7" ht="20.25">
      <c r="B35" s="47"/>
      <c r="C35" s="47"/>
      <c r="D35" s="67"/>
      <c r="E35" s="47"/>
      <c r="F35" s="47"/>
      <c r="G35" s="47"/>
    </row>
    <row r="36" spans="2:7" ht="20.25">
      <c r="B36" s="47"/>
      <c r="C36" s="47"/>
      <c r="D36" s="67"/>
      <c r="E36" s="47"/>
      <c r="F36" s="47"/>
      <c r="G36" s="47"/>
    </row>
    <row r="37" spans="2:7" ht="20.25">
      <c r="B37" s="47"/>
      <c r="C37" s="47"/>
      <c r="D37" s="67"/>
      <c r="E37" s="47"/>
      <c r="F37" s="47"/>
      <c r="G37" s="47"/>
    </row>
    <row r="38" spans="2:7" ht="20.25">
      <c r="B38" s="47"/>
      <c r="C38" s="47"/>
      <c r="D38" s="67"/>
      <c r="E38" s="47"/>
      <c r="F38" s="47"/>
      <c r="G38" s="47"/>
    </row>
    <row r="39" spans="2:7" ht="20.25">
      <c r="B39" s="47"/>
      <c r="C39" s="47"/>
      <c r="D39" s="67"/>
      <c r="E39" s="47"/>
      <c r="F39" s="47"/>
      <c r="G39" s="47"/>
    </row>
    <row r="40" spans="2:7" ht="20.25">
      <c r="B40" s="47"/>
      <c r="C40" s="47"/>
      <c r="D40" s="67"/>
      <c r="E40" s="47"/>
      <c r="F40" s="47"/>
      <c r="G40" s="47"/>
    </row>
    <row r="41" spans="2:7" ht="20.25">
      <c r="B41" s="47"/>
      <c r="C41" s="47"/>
      <c r="D41" s="67"/>
      <c r="E41" s="47"/>
      <c r="F41" s="47"/>
      <c r="G41" s="47"/>
    </row>
    <row r="42" spans="2:7" ht="20.25">
      <c r="B42" s="47"/>
      <c r="C42" s="47"/>
      <c r="D42" s="67"/>
      <c r="E42" s="47"/>
      <c r="F42" s="47"/>
      <c r="G42" s="47"/>
    </row>
    <row r="43" spans="2:7" ht="20.25">
      <c r="B43" s="47"/>
      <c r="C43" s="47"/>
      <c r="D43" s="67"/>
      <c r="E43" s="47"/>
      <c r="F43" s="47"/>
      <c r="G43" s="47"/>
    </row>
    <row r="44" spans="2:7" ht="20.25">
      <c r="B44" s="47"/>
      <c r="C44" s="47"/>
      <c r="D44" s="67"/>
      <c r="E44" s="47"/>
      <c r="F44" s="47"/>
      <c r="G44" s="47"/>
    </row>
    <row r="45" spans="2:7" ht="20.25">
      <c r="B45" s="47"/>
      <c r="C45" s="47"/>
      <c r="D45" s="67"/>
      <c r="E45" s="47"/>
      <c r="F45" s="47"/>
      <c r="G45" s="47"/>
    </row>
    <row r="46" spans="2:7" ht="20.25">
      <c r="B46" s="47"/>
      <c r="C46" s="47"/>
      <c r="D46" s="67"/>
      <c r="E46" s="47"/>
      <c r="F46" s="47"/>
      <c r="G46" s="47"/>
    </row>
    <row r="47" spans="2:7" ht="20.25">
      <c r="B47" s="47"/>
      <c r="C47" s="47"/>
      <c r="D47" s="67"/>
      <c r="E47" s="47"/>
      <c r="F47" s="47"/>
      <c r="G47" s="47"/>
    </row>
    <row r="48" spans="2:7" ht="20.25">
      <c r="B48" s="47"/>
      <c r="C48" s="47"/>
      <c r="D48" s="67"/>
      <c r="E48" s="47"/>
      <c r="F48" s="47"/>
      <c r="G48" s="47"/>
    </row>
    <row r="49" spans="2:7" ht="20.25">
      <c r="B49" s="47"/>
      <c r="C49" s="47"/>
      <c r="D49" s="67"/>
      <c r="E49" s="47"/>
      <c r="F49" s="47"/>
      <c r="G49" s="47"/>
    </row>
    <row r="50" spans="2:7" ht="20.25">
      <c r="B50" s="47"/>
      <c r="C50" s="47"/>
      <c r="D50" s="67"/>
      <c r="E50" s="47"/>
      <c r="F50" s="47"/>
      <c r="G50" s="47"/>
    </row>
    <row r="51" spans="2:7" ht="20.25">
      <c r="B51" s="47"/>
      <c r="C51" s="47"/>
      <c r="D51" s="67"/>
      <c r="E51" s="47"/>
      <c r="F51" s="47"/>
      <c r="G51" s="47"/>
    </row>
    <row r="52" spans="2:7" ht="20.25">
      <c r="B52" s="47"/>
      <c r="C52" s="47"/>
      <c r="D52" s="67"/>
      <c r="E52" s="47"/>
      <c r="F52" s="47"/>
      <c r="G52" s="47"/>
    </row>
    <row r="53" spans="2:7" ht="20.25">
      <c r="B53" s="47"/>
      <c r="C53" s="47"/>
      <c r="D53" s="67"/>
      <c r="E53" s="47"/>
      <c r="F53" s="47"/>
      <c r="G53" s="47"/>
    </row>
    <row r="54" spans="2:7" ht="20.25">
      <c r="B54" s="47"/>
      <c r="C54" s="47"/>
      <c r="D54" s="67"/>
      <c r="E54" s="47"/>
      <c r="F54" s="47"/>
      <c r="G54" s="47"/>
    </row>
  </sheetData>
  <sheetProtection/>
  <mergeCells count="14">
    <mergeCell ref="C3:D3"/>
    <mergeCell ref="E16:G16"/>
    <mergeCell ref="A5:A6"/>
    <mergeCell ref="A15:A16"/>
    <mergeCell ref="E10:G10"/>
    <mergeCell ref="E12:G12"/>
    <mergeCell ref="B5:D5"/>
    <mergeCell ref="E24:G24"/>
    <mergeCell ref="B22:D22"/>
    <mergeCell ref="E6:G6"/>
    <mergeCell ref="A22:A23"/>
    <mergeCell ref="E20:G20"/>
    <mergeCell ref="E9:G9"/>
    <mergeCell ref="E23:G23"/>
  </mergeCells>
  <printOptions/>
  <pageMargins left="0.7086614173228347" right="0.3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4">
      <selection activeCell="E16" sqref="E16"/>
    </sheetView>
  </sheetViews>
  <sheetFormatPr defaultColWidth="9.140625" defaultRowHeight="12.75"/>
  <cols>
    <col min="2" max="2" width="9.8515625" style="0" customWidth="1"/>
    <col min="3" max="3" width="9.7109375" style="0" customWidth="1"/>
    <col min="4" max="4" width="9.140625" style="1" customWidth="1"/>
    <col min="5" max="5" width="37.140625" style="0" customWidth="1"/>
    <col min="6" max="6" width="14.421875" style="0" customWidth="1"/>
    <col min="7" max="7" width="14.140625" style="0" customWidth="1"/>
    <col min="8" max="8" width="14.00390625" style="0" customWidth="1"/>
    <col min="10" max="10" width="10.140625" style="0" bestFit="1" customWidth="1"/>
  </cols>
  <sheetData>
    <row r="1" spans="2:8" ht="12.75" customHeight="1">
      <c r="B1" s="314"/>
      <c r="C1" s="315"/>
      <c r="D1" s="315"/>
      <c r="E1" s="315"/>
      <c r="F1" s="315"/>
      <c r="G1" s="315"/>
      <c r="H1" s="315"/>
    </row>
    <row r="2" spans="2:8" ht="12.75">
      <c r="B2" s="28"/>
      <c r="C2" s="15"/>
      <c r="D2" s="15"/>
      <c r="E2" s="15"/>
      <c r="F2" s="15"/>
      <c r="G2" s="15"/>
      <c r="H2" s="15"/>
    </row>
    <row r="3" spans="2:11" ht="18" customHeight="1">
      <c r="B3" s="332" t="s">
        <v>247</v>
      </c>
      <c r="C3" s="332"/>
      <c r="D3" s="332"/>
      <c r="E3" s="332"/>
      <c r="F3" s="332"/>
      <c r="G3" s="332"/>
      <c r="H3" s="332"/>
      <c r="I3" s="332"/>
      <c r="J3" s="332"/>
      <c r="K3" s="332"/>
    </row>
    <row r="4" spans="2:8" ht="18">
      <c r="B4" s="126"/>
      <c r="C4" s="126"/>
      <c r="D4" s="126"/>
      <c r="E4" s="126"/>
      <c r="F4" s="126"/>
      <c r="G4" s="126"/>
      <c r="H4" s="15"/>
    </row>
    <row r="5" spans="2:8" ht="12.75">
      <c r="B5" s="10"/>
      <c r="C5" s="10"/>
      <c r="D5" s="10"/>
      <c r="E5" s="10"/>
      <c r="F5" s="10"/>
      <c r="G5" s="10"/>
      <c r="H5" s="10"/>
    </row>
    <row r="6" spans="2:8" ht="12.75">
      <c r="B6" s="10"/>
      <c r="C6" s="10"/>
      <c r="D6" s="10"/>
      <c r="E6" s="10"/>
      <c r="F6" s="10"/>
      <c r="G6" s="10"/>
      <c r="H6" s="10"/>
    </row>
    <row r="7" spans="2:8" ht="58.5" customHeight="1" thickBot="1">
      <c r="B7" s="316" t="s">
        <v>335</v>
      </c>
      <c r="C7" s="316"/>
      <c r="D7" s="316"/>
      <c r="E7" s="316"/>
      <c r="F7" s="316"/>
      <c r="G7" s="316"/>
      <c r="H7" s="316"/>
    </row>
    <row r="8" spans="2:8" ht="60.75" thickBot="1">
      <c r="B8" s="12" t="s">
        <v>211</v>
      </c>
      <c r="C8" s="13" t="s">
        <v>232</v>
      </c>
      <c r="D8" s="13" t="s">
        <v>38</v>
      </c>
      <c r="E8" s="13" t="s">
        <v>39</v>
      </c>
      <c r="F8" s="13" t="s">
        <v>267</v>
      </c>
      <c r="G8" s="13" t="s">
        <v>268</v>
      </c>
      <c r="H8" s="13" t="s">
        <v>44</v>
      </c>
    </row>
    <row r="9" spans="2:8" ht="15.75" thickBot="1">
      <c r="B9" s="157">
        <v>1</v>
      </c>
      <c r="C9" s="158">
        <v>2</v>
      </c>
      <c r="D9" s="158">
        <v>3</v>
      </c>
      <c r="E9" s="158">
        <v>4</v>
      </c>
      <c r="F9" s="158">
        <v>5</v>
      </c>
      <c r="G9" s="158">
        <v>6</v>
      </c>
      <c r="H9" s="158">
        <v>7</v>
      </c>
    </row>
    <row r="10" spans="2:8" ht="12.75">
      <c r="B10" s="124">
        <v>911</v>
      </c>
      <c r="C10" s="18"/>
      <c r="D10" s="18"/>
      <c r="E10" s="18" t="s">
        <v>217</v>
      </c>
      <c r="F10" s="19">
        <f>F11</f>
        <v>375000</v>
      </c>
      <c r="G10" s="19">
        <f>G11</f>
        <v>0</v>
      </c>
      <c r="H10" s="20">
        <f>H12</f>
        <v>375000</v>
      </c>
    </row>
    <row r="11" spans="2:8" ht="12.75">
      <c r="B11" s="21"/>
      <c r="C11" s="22"/>
      <c r="D11" s="23">
        <v>423000</v>
      </c>
      <c r="E11" s="24" t="s">
        <v>150</v>
      </c>
      <c r="F11" s="25">
        <f>F13</f>
        <v>375000</v>
      </c>
      <c r="G11" s="25">
        <f>G12</f>
        <v>0</v>
      </c>
      <c r="H11" s="26">
        <f>H12</f>
        <v>375000</v>
      </c>
    </row>
    <row r="12" spans="2:8" ht="12.75">
      <c r="B12" s="21"/>
      <c r="C12" s="22"/>
      <c r="D12" s="23">
        <v>423900</v>
      </c>
      <c r="E12" s="24" t="s">
        <v>25</v>
      </c>
      <c r="F12" s="25">
        <f>F13</f>
        <v>375000</v>
      </c>
      <c r="G12" s="25">
        <f>G13</f>
        <v>0</v>
      </c>
      <c r="H12" s="26">
        <f>H13</f>
        <v>375000</v>
      </c>
    </row>
    <row r="13" spans="2:8" ht="12.75">
      <c r="B13" s="5"/>
      <c r="C13" s="6"/>
      <c r="D13" s="11">
        <v>423911</v>
      </c>
      <c r="E13" s="132" t="s">
        <v>25</v>
      </c>
      <c r="F13" s="8">
        <v>375000</v>
      </c>
      <c r="G13" s="8">
        <v>0</v>
      </c>
      <c r="H13" s="9">
        <f>F13+G13</f>
        <v>375000</v>
      </c>
    </row>
    <row r="16" ht="12.75">
      <c r="J16" s="125"/>
    </row>
    <row r="17" spans="6:10" ht="12.75">
      <c r="F17" s="125"/>
      <c r="J17" s="125"/>
    </row>
    <row r="18" ht="12.75">
      <c r="J18" s="125"/>
    </row>
    <row r="19" ht="12.75">
      <c r="J19" s="125"/>
    </row>
    <row r="20" ht="12.75">
      <c r="J20" s="125"/>
    </row>
    <row r="21" ht="12.75">
      <c r="E21" s="181"/>
    </row>
  </sheetData>
  <sheetProtection/>
  <mergeCells count="3">
    <mergeCell ref="B1:H1"/>
    <mergeCell ref="B7:H7"/>
    <mergeCell ref="B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F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Q17"/>
  <sheetViews>
    <sheetView zoomScalePageLayoutView="0" workbookViewId="0" topLeftCell="A13">
      <selection activeCell="C12" sqref="C12"/>
    </sheetView>
  </sheetViews>
  <sheetFormatPr defaultColWidth="9.140625" defaultRowHeight="12.75"/>
  <cols>
    <col min="1" max="1" width="11.57421875" style="0" bestFit="1" customWidth="1"/>
    <col min="3" max="3" width="65.57421875" style="0" customWidth="1"/>
    <col min="4" max="4" width="21.8515625" style="0" customWidth="1"/>
    <col min="5" max="5" width="13.140625" style="0" bestFit="1" customWidth="1"/>
    <col min="9" max="9" width="9.140625" style="125" customWidth="1"/>
    <col min="13" max="13" width="11.7109375" style="125" bestFit="1" customWidth="1"/>
    <col min="14" max="14" width="12.7109375" style="125" bestFit="1" customWidth="1"/>
    <col min="15" max="15" width="10.140625" style="125" bestFit="1" customWidth="1"/>
    <col min="16" max="16" width="10.140625" style="0" bestFit="1" customWidth="1"/>
    <col min="17" max="17" width="9.28125" style="0" bestFit="1" customWidth="1"/>
  </cols>
  <sheetData>
    <row r="2" ht="20.25">
      <c r="C2" s="47" t="s">
        <v>255</v>
      </c>
    </row>
    <row r="3" ht="20.25">
      <c r="C3" s="47" t="s">
        <v>254</v>
      </c>
    </row>
    <row r="6" spans="1:4" ht="44.25" customHeight="1">
      <c r="A6" s="324"/>
      <c r="B6" s="333" t="s">
        <v>252</v>
      </c>
      <c r="C6" s="321"/>
      <c r="D6" s="322"/>
    </row>
    <row r="7" spans="1:4" ht="20.25">
      <c r="A7" s="325"/>
      <c r="B7" s="48"/>
      <c r="C7" s="58" t="s">
        <v>41</v>
      </c>
      <c r="D7" s="58" t="s">
        <v>186</v>
      </c>
    </row>
    <row r="8" spans="1:4" ht="20.25">
      <c r="A8" s="63">
        <v>425112</v>
      </c>
      <c r="B8" s="49">
        <v>1</v>
      </c>
      <c r="C8" s="139" t="s">
        <v>253</v>
      </c>
      <c r="D8" s="182">
        <v>100000</v>
      </c>
    </row>
    <row r="9" spans="1:4" ht="20.25">
      <c r="A9" s="63">
        <v>425114</v>
      </c>
      <c r="B9" s="49">
        <v>2</v>
      </c>
      <c r="C9" s="176" t="s">
        <v>333</v>
      </c>
      <c r="D9" s="182">
        <v>6050000</v>
      </c>
    </row>
    <row r="10" spans="1:4" ht="20.25">
      <c r="A10" s="63">
        <v>425115</v>
      </c>
      <c r="B10" s="49">
        <v>3</v>
      </c>
      <c r="C10" s="177" t="s">
        <v>251</v>
      </c>
      <c r="D10" s="182">
        <v>500000</v>
      </c>
    </row>
    <row r="11" spans="1:4" ht="20.25">
      <c r="A11" s="63">
        <v>425116</v>
      </c>
      <c r="B11" s="49">
        <v>4</v>
      </c>
      <c r="C11" s="177" t="s">
        <v>223</v>
      </c>
      <c r="D11" s="182">
        <v>200000</v>
      </c>
    </row>
    <row r="12" spans="1:4" ht="60.75">
      <c r="A12" s="63">
        <v>425117</v>
      </c>
      <c r="B12" s="49">
        <v>5</v>
      </c>
      <c r="C12" s="177" t="s">
        <v>332</v>
      </c>
      <c r="D12" s="182">
        <v>600000</v>
      </c>
    </row>
    <row r="13" spans="1:17" ht="81" customHeight="1">
      <c r="A13" s="63">
        <v>425119</v>
      </c>
      <c r="B13" s="49">
        <v>6</v>
      </c>
      <c r="C13" s="177" t="s">
        <v>331</v>
      </c>
      <c r="D13" s="182">
        <v>2050000</v>
      </c>
      <c r="M13" s="138"/>
      <c r="P13" s="125"/>
      <c r="Q13" s="125"/>
    </row>
    <row r="14" spans="1:4" ht="20.25">
      <c r="A14" s="58"/>
      <c r="B14" s="49"/>
      <c r="C14" s="50" t="s">
        <v>40</v>
      </c>
      <c r="D14" s="168">
        <f>SUM(D8:D13)</f>
        <v>9500000</v>
      </c>
    </row>
    <row r="16" spans="4:5" ht="15">
      <c r="D16" s="86"/>
      <c r="E16" s="86"/>
    </row>
    <row r="17" ht="12.75">
      <c r="C17" s="149" t="s">
        <v>256</v>
      </c>
    </row>
  </sheetData>
  <sheetProtection/>
  <mergeCells count="2">
    <mergeCell ref="A6:A7"/>
    <mergeCell ref="B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93"/>
  <sheetViews>
    <sheetView zoomScalePageLayoutView="0" workbookViewId="0" topLeftCell="A1">
      <selection activeCell="G25" sqref="G25:H26"/>
    </sheetView>
  </sheetViews>
  <sheetFormatPr defaultColWidth="9.140625" defaultRowHeight="12.75"/>
  <cols>
    <col min="1" max="1" width="13.28125" style="252" bestFit="1" customWidth="1"/>
    <col min="2" max="2" width="13.8515625" style="252" customWidth="1"/>
    <col min="3" max="3" width="11.57421875" style="252" bestFit="1" customWidth="1"/>
    <col min="4" max="4" width="13.28125" style="252" bestFit="1" customWidth="1"/>
    <col min="5" max="5" width="10.7109375" style="252" customWidth="1"/>
    <col min="6" max="6" width="19.00390625" style="252" customWidth="1"/>
    <col min="7" max="7" width="9.140625" style="252" customWidth="1"/>
    <col min="8" max="8" width="16.8515625" style="252" customWidth="1"/>
    <col min="9" max="9" width="9.7109375" style="252" customWidth="1"/>
    <col min="10" max="10" width="8.57421875" style="252" customWidth="1"/>
    <col min="11" max="11" width="10.57421875" style="252" customWidth="1"/>
    <col min="12" max="12" width="9.57421875" style="252" customWidth="1"/>
    <col min="13" max="13" width="14.00390625" style="252" customWidth="1"/>
    <col min="14" max="14" width="17.421875" style="252" customWidth="1"/>
    <col min="15" max="15" width="14.7109375" style="252" customWidth="1"/>
    <col min="16" max="16" width="11.7109375" style="252" bestFit="1" customWidth="1"/>
    <col min="17" max="16384" width="9.140625" style="252" customWidth="1"/>
  </cols>
  <sheetData>
    <row r="1" ht="12"/>
    <row r="2" spans="5:8" ht="12">
      <c r="E2" s="382" t="s">
        <v>341</v>
      </c>
      <c r="F2" s="382"/>
      <c r="G2" s="382"/>
      <c r="H2" s="382"/>
    </row>
    <row r="3" ht="12"/>
    <row r="4" spans="1:12" ht="12">
      <c r="A4" s="334"/>
      <c r="B4" s="336"/>
      <c r="C4" s="255" t="s">
        <v>266</v>
      </c>
      <c r="D4" s="256" t="s">
        <v>264</v>
      </c>
      <c r="E4" s="334" t="s">
        <v>262</v>
      </c>
      <c r="F4" s="336"/>
      <c r="G4" s="334" t="s">
        <v>263</v>
      </c>
      <c r="H4" s="336"/>
      <c r="I4" s="334" t="s">
        <v>275</v>
      </c>
      <c r="J4" s="336"/>
      <c r="K4" s="334" t="s">
        <v>276</v>
      </c>
      <c r="L4" s="336"/>
    </row>
    <row r="5" spans="1:12" ht="12">
      <c r="A5" s="352" t="s">
        <v>257</v>
      </c>
      <c r="B5" s="353"/>
      <c r="C5" s="371">
        <v>10</v>
      </c>
      <c r="D5" s="371">
        <v>10</v>
      </c>
      <c r="E5" s="352" t="s">
        <v>344</v>
      </c>
      <c r="F5" s="353"/>
      <c r="G5" s="348">
        <v>56200</v>
      </c>
      <c r="H5" s="349"/>
      <c r="I5" s="357">
        <f>G5*D5*2</f>
        <v>1124000</v>
      </c>
      <c r="J5" s="358"/>
      <c r="K5" s="348"/>
      <c r="L5" s="349"/>
    </row>
    <row r="6" spans="1:14" ht="7.5" customHeight="1">
      <c r="A6" s="354"/>
      <c r="B6" s="355"/>
      <c r="C6" s="373"/>
      <c r="D6" s="373"/>
      <c r="E6" s="354"/>
      <c r="F6" s="355"/>
      <c r="G6" s="350"/>
      <c r="H6" s="351"/>
      <c r="I6" s="359"/>
      <c r="J6" s="360"/>
      <c r="K6" s="350"/>
      <c r="L6" s="351"/>
      <c r="N6" s="259"/>
    </row>
    <row r="7" spans="1:17" ht="12">
      <c r="A7" s="352" t="s">
        <v>258</v>
      </c>
      <c r="B7" s="353"/>
      <c r="C7" s="371">
        <v>10</v>
      </c>
      <c r="D7" s="371">
        <v>10</v>
      </c>
      <c r="E7" s="352" t="s">
        <v>338</v>
      </c>
      <c r="F7" s="353"/>
      <c r="G7" s="348">
        <v>56200</v>
      </c>
      <c r="H7" s="349"/>
      <c r="I7" s="357">
        <f>D7*G7</f>
        <v>562000</v>
      </c>
      <c r="J7" s="358"/>
      <c r="K7" s="348"/>
      <c r="L7" s="349"/>
      <c r="N7" s="252">
        <v>91</v>
      </c>
      <c r="O7" s="252">
        <v>22</v>
      </c>
      <c r="P7" s="252">
        <v>8</v>
      </c>
      <c r="Q7" s="252">
        <f>N7*O7*P7</f>
        <v>16016</v>
      </c>
    </row>
    <row r="8" spans="1:17" ht="10.5" customHeight="1">
      <c r="A8" s="354"/>
      <c r="B8" s="355"/>
      <c r="C8" s="373"/>
      <c r="D8" s="373"/>
      <c r="E8" s="354"/>
      <c r="F8" s="355"/>
      <c r="G8" s="350"/>
      <c r="H8" s="351"/>
      <c r="I8" s="359"/>
      <c r="J8" s="360"/>
      <c r="K8" s="350"/>
      <c r="L8" s="351"/>
      <c r="P8" s="252">
        <v>7</v>
      </c>
      <c r="Q8" s="252">
        <v>120</v>
      </c>
    </row>
    <row r="9" spans="1:17" ht="12">
      <c r="A9" s="352" t="s">
        <v>259</v>
      </c>
      <c r="B9" s="353"/>
      <c r="C9" s="371">
        <v>10</v>
      </c>
      <c r="D9" s="371">
        <v>10</v>
      </c>
      <c r="E9" s="352">
        <v>2</v>
      </c>
      <c r="F9" s="353"/>
      <c r="G9" s="348">
        <v>112000</v>
      </c>
      <c r="H9" s="349"/>
      <c r="I9" s="357">
        <f>D9*G9</f>
        <v>1120000</v>
      </c>
      <c r="J9" s="358"/>
      <c r="K9" s="348"/>
      <c r="L9" s="349"/>
      <c r="P9" s="252">
        <f>P7*P8</f>
        <v>56</v>
      </c>
      <c r="Q9" s="252">
        <f>Q7*Q8</f>
        <v>1921920</v>
      </c>
    </row>
    <row r="10" spans="1:16" ht="10.5" customHeight="1">
      <c r="A10" s="354"/>
      <c r="B10" s="355"/>
      <c r="C10" s="373"/>
      <c r="D10" s="373"/>
      <c r="E10" s="354"/>
      <c r="F10" s="355"/>
      <c r="G10" s="350"/>
      <c r="H10" s="351"/>
      <c r="I10" s="359"/>
      <c r="J10" s="360"/>
      <c r="K10" s="350"/>
      <c r="L10" s="351"/>
      <c r="P10" s="252">
        <v>1600</v>
      </c>
    </row>
    <row r="11" spans="1:16" ht="12">
      <c r="A11" s="352" t="s">
        <v>260</v>
      </c>
      <c r="B11" s="353"/>
      <c r="C11" s="371">
        <v>10</v>
      </c>
      <c r="D11" s="371">
        <v>10</v>
      </c>
      <c r="E11" s="352">
        <v>22</v>
      </c>
      <c r="F11" s="353"/>
      <c r="G11" s="348">
        <v>2100000</v>
      </c>
      <c r="H11" s="349"/>
      <c r="I11" s="365">
        <v>2100000</v>
      </c>
      <c r="J11" s="366"/>
      <c r="K11" s="348"/>
      <c r="L11" s="349"/>
      <c r="P11" s="252">
        <f>P9+P10</f>
        <v>1656</v>
      </c>
    </row>
    <row r="12" spans="1:16" ht="12">
      <c r="A12" s="354"/>
      <c r="B12" s="355"/>
      <c r="C12" s="373"/>
      <c r="D12" s="373"/>
      <c r="E12" s="354"/>
      <c r="F12" s="355"/>
      <c r="G12" s="350"/>
      <c r="H12" s="351"/>
      <c r="I12" s="367"/>
      <c r="J12" s="368"/>
      <c r="K12" s="350"/>
      <c r="L12" s="351"/>
      <c r="P12" s="252">
        <v>120</v>
      </c>
    </row>
    <row r="13" spans="1:16" ht="12">
      <c r="A13" s="352" t="s">
        <v>345</v>
      </c>
      <c r="B13" s="353"/>
      <c r="C13" s="371"/>
      <c r="D13" s="371">
        <v>10</v>
      </c>
      <c r="E13" s="352">
        <v>6</v>
      </c>
      <c r="F13" s="353"/>
      <c r="G13" s="348"/>
      <c r="H13" s="349"/>
      <c r="I13" s="365">
        <v>0</v>
      </c>
      <c r="J13" s="366"/>
      <c r="K13" s="378">
        <v>8925000</v>
      </c>
      <c r="L13" s="379"/>
      <c r="O13" s="260"/>
      <c r="P13" s="252">
        <f>P11*P12</f>
        <v>198720</v>
      </c>
    </row>
    <row r="14" spans="1:14" ht="12">
      <c r="A14" s="354"/>
      <c r="B14" s="355"/>
      <c r="C14" s="373"/>
      <c r="D14" s="373"/>
      <c r="E14" s="354"/>
      <c r="F14" s="355"/>
      <c r="G14" s="350"/>
      <c r="H14" s="351"/>
      <c r="I14" s="367"/>
      <c r="J14" s="368"/>
      <c r="K14" s="380"/>
      <c r="L14" s="381"/>
      <c r="N14" s="261"/>
    </row>
    <row r="15" spans="1:14" ht="12">
      <c r="A15" s="352" t="s">
        <v>261</v>
      </c>
      <c r="B15" s="353"/>
      <c r="C15" s="371">
        <v>10</v>
      </c>
      <c r="D15" s="371">
        <v>4</v>
      </c>
      <c r="E15" s="352">
        <v>209</v>
      </c>
      <c r="F15" s="353"/>
      <c r="G15" s="348">
        <v>400</v>
      </c>
      <c r="H15" s="349"/>
      <c r="I15" s="357">
        <v>9000000</v>
      </c>
      <c r="J15" s="358"/>
      <c r="K15" s="348"/>
      <c r="L15" s="349"/>
      <c r="N15" s="262"/>
    </row>
    <row r="16" spans="1:14" ht="6" customHeight="1">
      <c r="A16" s="354"/>
      <c r="B16" s="355"/>
      <c r="C16" s="373"/>
      <c r="D16" s="373"/>
      <c r="E16" s="354"/>
      <c r="F16" s="355"/>
      <c r="G16" s="350"/>
      <c r="H16" s="351"/>
      <c r="I16" s="359"/>
      <c r="J16" s="360"/>
      <c r="K16" s="350"/>
      <c r="L16" s="351"/>
      <c r="N16" s="262"/>
    </row>
    <row r="17" spans="1:14" ht="12">
      <c r="A17" s="352" t="s">
        <v>265</v>
      </c>
      <c r="B17" s="353"/>
      <c r="C17" s="371">
        <v>10</v>
      </c>
      <c r="D17" s="371">
        <v>4</v>
      </c>
      <c r="E17" s="352" t="s">
        <v>343</v>
      </c>
      <c r="F17" s="353"/>
      <c r="G17" s="348">
        <v>348600</v>
      </c>
      <c r="H17" s="349"/>
      <c r="I17" s="357">
        <v>3324000</v>
      </c>
      <c r="J17" s="358"/>
      <c r="K17" s="348"/>
      <c r="L17" s="349"/>
      <c r="N17" s="262"/>
    </row>
    <row r="18" spans="1:14" ht="8.25" customHeight="1">
      <c r="A18" s="354"/>
      <c r="B18" s="355"/>
      <c r="C18" s="373"/>
      <c r="D18" s="373"/>
      <c r="E18" s="354"/>
      <c r="F18" s="355"/>
      <c r="G18" s="350"/>
      <c r="H18" s="351"/>
      <c r="I18" s="359"/>
      <c r="J18" s="360"/>
      <c r="K18" s="350"/>
      <c r="L18" s="351"/>
      <c r="N18" s="263"/>
    </row>
    <row r="19" spans="1:14" ht="12">
      <c r="A19" s="352" t="s">
        <v>271</v>
      </c>
      <c r="B19" s="353"/>
      <c r="C19" s="371"/>
      <c r="D19" s="371"/>
      <c r="E19" s="352"/>
      <c r="F19" s="353"/>
      <c r="G19" s="348"/>
      <c r="H19" s="349"/>
      <c r="I19" s="357">
        <v>500000</v>
      </c>
      <c r="J19" s="358"/>
      <c r="K19" s="348">
        <v>2300000</v>
      </c>
      <c r="L19" s="349"/>
      <c r="N19" s="262"/>
    </row>
    <row r="20" spans="1:14" ht="9.75" customHeight="1" hidden="1">
      <c r="A20" s="369"/>
      <c r="B20" s="370"/>
      <c r="C20" s="372"/>
      <c r="D20" s="372"/>
      <c r="E20" s="369"/>
      <c r="F20" s="370"/>
      <c r="G20" s="374"/>
      <c r="H20" s="375"/>
      <c r="I20" s="376"/>
      <c r="J20" s="377"/>
      <c r="K20" s="374"/>
      <c r="L20" s="375"/>
      <c r="N20" s="262"/>
    </row>
    <row r="21" spans="1:14" ht="12" hidden="1">
      <c r="A21" s="369"/>
      <c r="B21" s="370"/>
      <c r="C21" s="372"/>
      <c r="D21" s="372"/>
      <c r="E21" s="369"/>
      <c r="F21" s="370"/>
      <c r="G21" s="374"/>
      <c r="H21" s="375"/>
      <c r="I21" s="376"/>
      <c r="J21" s="377"/>
      <c r="K21" s="374"/>
      <c r="L21" s="375"/>
      <c r="N21" s="262"/>
    </row>
    <row r="22" spans="1:14" ht="12" hidden="1">
      <c r="A22" s="354"/>
      <c r="B22" s="355"/>
      <c r="C22" s="373"/>
      <c r="D22" s="373"/>
      <c r="E22" s="354"/>
      <c r="F22" s="355"/>
      <c r="G22" s="350"/>
      <c r="H22" s="351"/>
      <c r="I22" s="359"/>
      <c r="J22" s="360"/>
      <c r="K22" s="350"/>
      <c r="L22" s="351"/>
      <c r="N22" s="262"/>
    </row>
    <row r="23" spans="1:14" ht="12">
      <c r="A23" s="352" t="s">
        <v>272</v>
      </c>
      <c r="B23" s="353"/>
      <c r="C23" s="356"/>
      <c r="D23" s="353"/>
      <c r="E23" s="352"/>
      <c r="F23" s="353"/>
      <c r="G23" s="352"/>
      <c r="H23" s="353"/>
      <c r="I23" s="361">
        <v>3500000</v>
      </c>
      <c r="J23" s="362"/>
      <c r="K23" s="361">
        <v>3000000</v>
      </c>
      <c r="L23" s="362"/>
      <c r="N23" s="264"/>
    </row>
    <row r="24" spans="1:14" ht="2.25" customHeight="1">
      <c r="A24" s="354"/>
      <c r="B24" s="355"/>
      <c r="C24" s="356"/>
      <c r="D24" s="355"/>
      <c r="E24" s="354"/>
      <c r="F24" s="355"/>
      <c r="G24" s="354"/>
      <c r="H24" s="355"/>
      <c r="I24" s="363"/>
      <c r="J24" s="364"/>
      <c r="K24" s="363"/>
      <c r="L24" s="364"/>
      <c r="N24" s="264"/>
    </row>
    <row r="25" spans="1:14" ht="18" customHeight="1">
      <c r="A25" s="352" t="s">
        <v>273</v>
      </c>
      <c r="B25" s="353"/>
      <c r="C25" s="356"/>
      <c r="D25" s="353"/>
      <c r="E25" s="352"/>
      <c r="F25" s="353"/>
      <c r="G25" s="352"/>
      <c r="H25" s="353"/>
      <c r="I25" s="365">
        <v>500000</v>
      </c>
      <c r="J25" s="366"/>
      <c r="K25" s="348">
        <v>1800000</v>
      </c>
      <c r="L25" s="349"/>
      <c r="N25" s="264"/>
    </row>
    <row r="26" spans="1:12" ht="12" hidden="1">
      <c r="A26" s="354"/>
      <c r="B26" s="355"/>
      <c r="C26" s="356"/>
      <c r="D26" s="355"/>
      <c r="E26" s="354"/>
      <c r="F26" s="355"/>
      <c r="G26" s="354"/>
      <c r="H26" s="355"/>
      <c r="I26" s="367"/>
      <c r="J26" s="368"/>
      <c r="K26" s="350"/>
      <c r="L26" s="351"/>
    </row>
    <row r="27" spans="1:12" ht="12">
      <c r="A27" s="352" t="s">
        <v>274</v>
      </c>
      <c r="B27" s="353"/>
      <c r="C27" s="356"/>
      <c r="D27" s="353"/>
      <c r="E27" s="352"/>
      <c r="F27" s="353"/>
      <c r="G27" s="352"/>
      <c r="H27" s="353"/>
      <c r="I27" s="357">
        <v>500000</v>
      </c>
      <c r="J27" s="358"/>
      <c r="K27" s="348">
        <v>2000000</v>
      </c>
      <c r="L27" s="349"/>
    </row>
    <row r="28" spans="1:12" ht="4.5" customHeight="1">
      <c r="A28" s="354"/>
      <c r="B28" s="355"/>
      <c r="C28" s="356"/>
      <c r="D28" s="355"/>
      <c r="E28" s="354"/>
      <c r="F28" s="355"/>
      <c r="G28" s="354"/>
      <c r="H28" s="355"/>
      <c r="I28" s="359"/>
      <c r="J28" s="360"/>
      <c r="K28" s="350"/>
      <c r="L28" s="351"/>
    </row>
    <row r="29" spans="1:12" ht="12">
      <c r="A29" s="334" t="s">
        <v>340</v>
      </c>
      <c r="B29" s="336"/>
      <c r="C29" s="255"/>
      <c r="D29" s="258"/>
      <c r="E29" s="257"/>
      <c r="F29" s="258"/>
      <c r="G29" s="257"/>
      <c r="H29" s="258"/>
      <c r="I29" s="344">
        <v>800000</v>
      </c>
      <c r="J29" s="345"/>
      <c r="K29" s="337"/>
      <c r="L29" s="338"/>
    </row>
    <row r="30" spans="1:12" ht="12">
      <c r="A30" s="334" t="s">
        <v>277</v>
      </c>
      <c r="B30" s="336"/>
      <c r="C30" s="255"/>
      <c r="D30" s="258"/>
      <c r="E30" s="334"/>
      <c r="F30" s="336"/>
      <c r="G30" s="334"/>
      <c r="H30" s="336"/>
      <c r="I30" s="344"/>
      <c r="J30" s="345"/>
      <c r="K30" s="337"/>
      <c r="L30" s="338"/>
    </row>
    <row r="31" spans="1:12" ht="12">
      <c r="A31" s="334" t="s">
        <v>278</v>
      </c>
      <c r="B31" s="336"/>
      <c r="C31" s="255"/>
      <c r="D31" s="258"/>
      <c r="E31" s="334"/>
      <c r="F31" s="336"/>
      <c r="G31" s="334"/>
      <c r="H31" s="336"/>
      <c r="I31" s="344">
        <v>800000</v>
      </c>
      <c r="J31" s="345"/>
      <c r="K31" s="346"/>
      <c r="L31" s="347"/>
    </row>
    <row r="32" spans="1:14" ht="12">
      <c r="A32" s="334" t="s">
        <v>279</v>
      </c>
      <c r="B32" s="336"/>
      <c r="C32" s="255">
        <v>10</v>
      </c>
      <c r="D32" s="258">
        <v>5</v>
      </c>
      <c r="E32" s="334">
        <v>91</v>
      </c>
      <c r="F32" s="336"/>
      <c r="G32" s="337">
        <v>56000</v>
      </c>
      <c r="H32" s="338"/>
      <c r="I32" s="344">
        <v>5114200</v>
      </c>
      <c r="J32" s="345"/>
      <c r="K32" s="337"/>
      <c r="L32" s="338"/>
      <c r="N32" s="262"/>
    </row>
    <row r="33" spans="1:14" ht="12">
      <c r="A33" s="334" t="s">
        <v>280</v>
      </c>
      <c r="B33" s="336"/>
      <c r="C33" s="255"/>
      <c r="D33" s="258"/>
      <c r="E33" s="334"/>
      <c r="F33" s="336"/>
      <c r="G33" s="337"/>
      <c r="H33" s="338"/>
      <c r="I33" s="339"/>
      <c r="J33" s="340"/>
      <c r="K33" s="337">
        <v>950000</v>
      </c>
      <c r="L33" s="338"/>
      <c r="N33" s="262"/>
    </row>
    <row r="34" spans="1:16" ht="12">
      <c r="A34" s="334"/>
      <c r="B34" s="336"/>
      <c r="C34" s="265"/>
      <c r="D34" s="265"/>
      <c r="E34" s="334"/>
      <c r="F34" s="336"/>
      <c r="G34" s="334"/>
      <c r="H34" s="336"/>
      <c r="I34" s="341">
        <f>SUM(I5:I32)</f>
        <v>28944200</v>
      </c>
      <c r="J34" s="341"/>
      <c r="K34" s="342">
        <f>SUM(K11:K33)</f>
        <v>18975000</v>
      </c>
      <c r="L34" s="343"/>
      <c r="M34" s="260"/>
      <c r="N34" s="262"/>
      <c r="P34" s="266"/>
    </row>
    <row r="35" spans="10:14" ht="12">
      <c r="J35" s="267"/>
      <c r="K35" s="260"/>
      <c r="L35" s="260"/>
      <c r="N35" s="263"/>
    </row>
    <row r="36" spans="10:14" ht="12">
      <c r="J36" s="267"/>
      <c r="K36" s="260"/>
      <c r="L36" s="260"/>
      <c r="N36" s="263"/>
    </row>
    <row r="37" spans="10:14" ht="12">
      <c r="J37" s="267"/>
      <c r="K37" s="260"/>
      <c r="L37" s="260"/>
      <c r="N37" s="263"/>
    </row>
    <row r="38" spans="10:14" ht="12">
      <c r="J38" s="267"/>
      <c r="K38" s="260"/>
      <c r="L38" s="260"/>
      <c r="N38" s="263"/>
    </row>
    <row r="39" spans="10:14" ht="12">
      <c r="J39" s="267"/>
      <c r="K39" s="260"/>
      <c r="L39" s="260"/>
      <c r="N39" s="263"/>
    </row>
    <row r="40" spans="10:14" ht="12">
      <c r="J40" s="260"/>
      <c r="K40" s="260"/>
      <c r="N40" s="262"/>
    </row>
    <row r="41" spans="8:14" ht="12">
      <c r="H41" s="268" t="s">
        <v>287</v>
      </c>
      <c r="I41" s="268">
        <v>10</v>
      </c>
      <c r="J41" s="269" t="s">
        <v>293</v>
      </c>
      <c r="K41" s="270"/>
      <c r="L41" s="260"/>
      <c r="N41" s="262"/>
    </row>
    <row r="42" spans="1:14" ht="12">
      <c r="A42" s="265"/>
      <c r="B42" s="334" t="s">
        <v>289</v>
      </c>
      <c r="C42" s="335"/>
      <c r="D42" s="336"/>
      <c r="E42" s="265" t="s">
        <v>292</v>
      </c>
      <c r="F42" s="265" t="s">
        <v>293</v>
      </c>
      <c r="H42" s="268" t="s">
        <v>298</v>
      </c>
      <c r="I42" s="268"/>
      <c r="J42" s="268">
        <f>J44-J43</f>
        <v>1620</v>
      </c>
      <c r="L42" s="271"/>
      <c r="N42" s="262"/>
    </row>
    <row r="43" spans="1:14" ht="12">
      <c r="A43" s="265"/>
      <c r="B43" s="255" t="s">
        <v>287</v>
      </c>
      <c r="C43" s="334" t="s">
        <v>288</v>
      </c>
      <c r="D43" s="336"/>
      <c r="E43" s="265" t="s">
        <v>294</v>
      </c>
      <c r="F43" s="265" t="s">
        <v>294</v>
      </c>
      <c r="H43" s="268" t="s">
        <v>299</v>
      </c>
      <c r="I43" s="272"/>
      <c r="J43" s="268">
        <v>280</v>
      </c>
      <c r="L43" s="271"/>
      <c r="N43" s="262"/>
    </row>
    <row r="44" spans="1:10" ht="12">
      <c r="A44" s="265" t="s">
        <v>281</v>
      </c>
      <c r="B44" s="255">
        <v>10</v>
      </c>
      <c r="C44" s="334">
        <v>6</v>
      </c>
      <c r="D44" s="336"/>
      <c r="E44" s="265">
        <v>360</v>
      </c>
      <c r="F44" s="265">
        <f>B44*C44*E44</f>
        <v>21600</v>
      </c>
      <c r="G44" s="252">
        <v>60</v>
      </c>
      <c r="H44" s="268" t="s">
        <v>300</v>
      </c>
      <c r="I44" s="272"/>
      <c r="J44" s="268">
        <v>1900</v>
      </c>
    </row>
    <row r="45" spans="1:7" ht="12">
      <c r="A45" s="265" t="s">
        <v>282</v>
      </c>
      <c r="B45" s="255">
        <v>10</v>
      </c>
      <c r="C45" s="334">
        <v>1</v>
      </c>
      <c r="D45" s="336"/>
      <c r="E45" s="265">
        <v>360</v>
      </c>
      <c r="F45" s="265">
        <f aca="true" t="shared" si="0" ref="F45:F51">B45*C45*E45</f>
        <v>3600</v>
      </c>
      <c r="G45" s="252">
        <v>10</v>
      </c>
    </row>
    <row r="46" spans="1:14" ht="12">
      <c r="A46" s="265" t="s">
        <v>283</v>
      </c>
      <c r="B46" s="255">
        <v>10</v>
      </c>
      <c r="C46" s="334">
        <v>1</v>
      </c>
      <c r="D46" s="336"/>
      <c r="E46" s="265">
        <v>360</v>
      </c>
      <c r="F46" s="265">
        <f t="shared" si="0"/>
        <v>3600</v>
      </c>
      <c r="G46" s="252">
        <v>10</v>
      </c>
      <c r="N46" s="273"/>
    </row>
    <row r="47" spans="1:14" ht="12">
      <c r="A47" s="265" t="s">
        <v>284</v>
      </c>
      <c r="B47" s="255">
        <v>10</v>
      </c>
      <c r="C47" s="334">
        <v>1</v>
      </c>
      <c r="D47" s="336"/>
      <c r="E47" s="265">
        <v>360</v>
      </c>
      <c r="F47" s="265">
        <f t="shared" si="0"/>
        <v>3600</v>
      </c>
      <c r="G47" s="252">
        <v>10</v>
      </c>
      <c r="H47" s="260"/>
      <c r="I47" s="273"/>
      <c r="N47" s="273"/>
    </row>
    <row r="48" spans="1:14" ht="12">
      <c r="A48" s="265" t="s">
        <v>285</v>
      </c>
      <c r="B48" s="255">
        <v>10</v>
      </c>
      <c r="C48" s="334">
        <v>1</v>
      </c>
      <c r="D48" s="336"/>
      <c r="E48" s="265">
        <v>360</v>
      </c>
      <c r="F48" s="265">
        <f t="shared" si="0"/>
        <v>3600</v>
      </c>
      <c r="G48" s="252">
        <v>10</v>
      </c>
      <c r="I48" s="273"/>
      <c r="L48" s="267"/>
      <c r="N48" s="273"/>
    </row>
    <row r="49" spans="1:14" ht="12">
      <c r="A49" s="265" t="s">
        <v>286</v>
      </c>
      <c r="B49" s="255">
        <v>4</v>
      </c>
      <c r="C49" s="334">
        <v>10</v>
      </c>
      <c r="D49" s="336"/>
      <c r="E49" s="265">
        <v>360</v>
      </c>
      <c r="F49" s="265">
        <f t="shared" si="0"/>
        <v>14400</v>
      </c>
      <c r="G49" s="252">
        <v>40</v>
      </c>
      <c r="I49" s="273"/>
      <c r="N49" s="273"/>
    </row>
    <row r="50" spans="1:14" ht="12">
      <c r="A50" s="265" t="s">
        <v>290</v>
      </c>
      <c r="B50" s="255">
        <v>10</v>
      </c>
      <c r="C50" s="334">
        <v>2</v>
      </c>
      <c r="D50" s="336"/>
      <c r="E50" s="265">
        <v>360</v>
      </c>
      <c r="F50" s="265">
        <f t="shared" si="0"/>
        <v>7200</v>
      </c>
      <c r="G50" s="252">
        <v>20</v>
      </c>
      <c r="I50" s="273"/>
      <c r="N50" s="273"/>
    </row>
    <row r="51" spans="1:14" ht="12">
      <c r="A51" s="265" t="s">
        <v>291</v>
      </c>
      <c r="B51" s="255"/>
      <c r="C51" s="334"/>
      <c r="D51" s="336"/>
      <c r="E51" s="265"/>
      <c r="F51" s="265">
        <f t="shared" si="0"/>
        <v>0</v>
      </c>
      <c r="G51" s="252">
        <v>10</v>
      </c>
      <c r="I51" s="273"/>
      <c r="N51" s="273"/>
    </row>
    <row r="52" spans="1:14" ht="12">
      <c r="A52" s="265" t="s">
        <v>305</v>
      </c>
      <c r="B52" s="265" t="s">
        <v>342</v>
      </c>
      <c r="C52" s="334">
        <v>8</v>
      </c>
      <c r="D52" s="336"/>
      <c r="E52" s="265">
        <v>40</v>
      </c>
      <c r="F52" s="265">
        <v>6720</v>
      </c>
      <c r="H52" s="274"/>
      <c r="I52" s="275" t="s">
        <v>346</v>
      </c>
      <c r="J52" s="254" t="s">
        <v>300</v>
      </c>
      <c r="K52" s="255" t="s">
        <v>263</v>
      </c>
      <c r="L52" s="265"/>
      <c r="N52" s="273"/>
    </row>
    <row r="53" spans="1:16" ht="12">
      <c r="A53" s="265"/>
      <c r="B53" s="265"/>
      <c r="C53" s="253"/>
      <c r="D53" s="254"/>
      <c r="E53" s="265"/>
      <c r="F53" s="265">
        <f>SUM(F44:F52)</f>
        <v>64320</v>
      </c>
      <c r="H53" s="274"/>
      <c r="I53" s="265"/>
      <c r="J53" s="276"/>
      <c r="K53" s="265"/>
      <c r="L53" s="265"/>
      <c r="N53" s="273"/>
      <c r="O53" s="261"/>
      <c r="P53" s="260"/>
    </row>
    <row r="54" spans="1:15" ht="24">
      <c r="A54" s="265"/>
      <c r="B54" s="265" t="s">
        <v>296</v>
      </c>
      <c r="C54" s="265">
        <v>64320</v>
      </c>
      <c r="D54" s="265">
        <v>120</v>
      </c>
      <c r="E54" s="277">
        <f>C54*D54</f>
        <v>7718400</v>
      </c>
      <c r="F54" s="265"/>
      <c r="H54" s="278" t="s">
        <v>303</v>
      </c>
      <c r="I54" s="265">
        <v>40</v>
      </c>
      <c r="J54" s="265">
        <v>760</v>
      </c>
      <c r="K54" s="265">
        <v>16000</v>
      </c>
      <c r="L54" s="265">
        <f>J54*K54</f>
        <v>12160000</v>
      </c>
      <c r="M54" s="279"/>
      <c r="N54" s="273"/>
      <c r="O54" s="273"/>
    </row>
    <row r="55" spans="8:15" ht="24">
      <c r="H55" s="278" t="s">
        <v>336</v>
      </c>
      <c r="I55" s="265">
        <v>190</v>
      </c>
      <c r="J55" s="265">
        <v>860</v>
      </c>
      <c r="K55" s="265">
        <v>19900</v>
      </c>
      <c r="L55" s="265">
        <f>J55*K55</f>
        <v>17114000</v>
      </c>
      <c r="M55" s="280"/>
      <c r="N55" s="273"/>
      <c r="O55" s="273"/>
    </row>
    <row r="56" spans="1:15" ht="12">
      <c r="A56" s="265"/>
      <c r="B56" s="334" t="s">
        <v>265</v>
      </c>
      <c r="C56" s="336"/>
      <c r="D56" s="281" t="s">
        <v>294</v>
      </c>
      <c r="E56" s="265"/>
      <c r="F56" s="265"/>
      <c r="H56" s="265" t="s">
        <v>304</v>
      </c>
      <c r="I56" s="265">
        <v>50</v>
      </c>
      <c r="J56" s="265"/>
      <c r="K56" s="265"/>
      <c r="L56" s="265"/>
      <c r="N56" s="273"/>
      <c r="O56" s="273"/>
    </row>
    <row r="57" spans="1:15" ht="12">
      <c r="A57" s="265" t="s">
        <v>290</v>
      </c>
      <c r="B57" s="265">
        <v>2</v>
      </c>
      <c r="C57" s="265">
        <v>10</v>
      </c>
      <c r="D57" s="265">
        <v>360</v>
      </c>
      <c r="E57" s="265">
        <f>B57*C57*D57</f>
        <v>7200</v>
      </c>
      <c r="F57" s="265">
        <v>20</v>
      </c>
      <c r="H57" s="265"/>
      <c r="I57" s="265"/>
      <c r="J57" s="265"/>
      <c r="K57" s="282"/>
      <c r="L57" s="265"/>
      <c r="N57" s="273"/>
      <c r="O57" s="273"/>
    </row>
    <row r="58" spans="1:15" ht="12">
      <c r="A58" s="265" t="s">
        <v>295</v>
      </c>
      <c r="B58" s="265">
        <v>1</v>
      </c>
      <c r="C58" s="265">
        <v>10</v>
      </c>
      <c r="D58" s="265">
        <v>360</v>
      </c>
      <c r="E58" s="265">
        <f>B58*C58*D58</f>
        <v>3600</v>
      </c>
      <c r="F58" s="265">
        <v>10</v>
      </c>
      <c r="H58" s="265"/>
      <c r="I58" s="265">
        <f>SUM(I54:I57)</f>
        <v>280</v>
      </c>
      <c r="J58" s="265">
        <f>SUM(J54:J57)</f>
        <v>1620</v>
      </c>
      <c r="K58" s="283">
        <f>SUM(I58:J58)</f>
        <v>1900</v>
      </c>
      <c r="L58" s="265">
        <f>SUM(L54:L57)</f>
        <v>29274000</v>
      </c>
      <c r="N58" s="262"/>
      <c r="O58" s="262"/>
    </row>
    <row r="59" spans="1:15" ht="12">
      <c r="A59" s="265" t="s">
        <v>297</v>
      </c>
      <c r="B59" s="265" t="s">
        <v>307</v>
      </c>
      <c r="C59" s="265">
        <v>40</v>
      </c>
      <c r="D59" s="265">
        <v>360</v>
      </c>
      <c r="E59" s="265">
        <f>C59*D59</f>
        <v>14400</v>
      </c>
      <c r="F59" s="265">
        <v>40</v>
      </c>
      <c r="N59" s="262"/>
      <c r="O59" s="262"/>
    </row>
    <row r="60" spans="1:15" ht="12">
      <c r="A60" s="265" t="s">
        <v>285</v>
      </c>
      <c r="B60" s="265"/>
      <c r="C60" s="265"/>
      <c r="D60" s="265"/>
      <c r="E60" s="265"/>
      <c r="F60" s="265"/>
      <c r="H60" s="284" t="s">
        <v>337</v>
      </c>
      <c r="I60" s="265"/>
      <c r="L60" s="260"/>
      <c r="N60" s="262"/>
      <c r="O60" s="262"/>
    </row>
    <row r="61" spans="1:15" ht="12">
      <c r="A61" s="265" t="s">
        <v>291</v>
      </c>
      <c r="B61" s="265"/>
      <c r="C61" s="265"/>
      <c r="D61" s="265"/>
      <c r="E61" s="265"/>
      <c r="F61" s="265"/>
      <c r="H61" s="265">
        <v>4</v>
      </c>
      <c r="I61" s="265">
        <f>K54/H61</f>
        <v>4000</v>
      </c>
      <c r="N61" s="262"/>
      <c r="O61" s="262"/>
    </row>
    <row r="62" spans="1:15" ht="12">
      <c r="A62" s="265"/>
      <c r="B62" s="265" t="s">
        <v>296</v>
      </c>
      <c r="C62" s="285" t="s">
        <v>339</v>
      </c>
      <c r="D62" s="285">
        <v>120</v>
      </c>
      <c r="E62" s="268">
        <f>SUM(E57:E61)</f>
        <v>25200</v>
      </c>
      <c r="F62" s="268">
        <f>D62*E62</f>
        <v>3024000</v>
      </c>
      <c r="H62" s="265">
        <v>4</v>
      </c>
      <c r="I62" s="265">
        <v>5000</v>
      </c>
      <c r="J62" s="286"/>
      <c r="K62" s="286"/>
      <c r="N62" s="262"/>
      <c r="O62" s="263"/>
    </row>
    <row r="63" spans="1:15" ht="12">
      <c r="A63" s="261"/>
      <c r="B63" s="261" t="s">
        <v>312</v>
      </c>
      <c r="C63" s="280"/>
      <c r="D63" s="280"/>
      <c r="E63" s="280"/>
      <c r="F63" s="277">
        <v>300000</v>
      </c>
      <c r="J63" s="286"/>
      <c r="K63" s="286"/>
      <c r="N63" s="262"/>
      <c r="O63" s="262"/>
    </row>
    <row r="64" spans="1:15" ht="12">
      <c r="A64" s="265"/>
      <c r="B64" s="334" t="s">
        <v>301</v>
      </c>
      <c r="C64" s="335"/>
      <c r="D64" s="336"/>
      <c r="E64" s="265"/>
      <c r="F64" s="265"/>
      <c r="H64" s="286"/>
      <c r="I64" s="286"/>
      <c r="J64" s="286"/>
      <c r="K64" s="286"/>
      <c r="L64" s="286"/>
      <c r="N64" s="262"/>
      <c r="O64" s="262"/>
    </row>
    <row r="65" spans="1:10" ht="12">
      <c r="A65" s="265" t="s">
        <v>264</v>
      </c>
      <c r="C65" s="265" t="s">
        <v>288</v>
      </c>
      <c r="D65" s="265"/>
      <c r="E65" s="265"/>
      <c r="F65" s="265"/>
      <c r="H65" s="286"/>
      <c r="I65" s="286"/>
      <c r="J65" s="286"/>
    </row>
    <row r="66" spans="1:14" ht="12">
      <c r="A66" s="265">
        <v>5</v>
      </c>
      <c r="B66" s="265">
        <v>14</v>
      </c>
      <c r="C66" s="265">
        <f>A66*B66</f>
        <v>70</v>
      </c>
      <c r="D66" s="268" t="s">
        <v>327</v>
      </c>
      <c r="E66" s="265"/>
      <c r="F66" s="265"/>
      <c r="N66" s="273"/>
    </row>
    <row r="67" spans="1:14" ht="12">
      <c r="A67" s="265"/>
      <c r="B67" s="265"/>
      <c r="C67" s="265">
        <v>6</v>
      </c>
      <c r="D67" s="265" t="s">
        <v>328</v>
      </c>
      <c r="E67" s="265"/>
      <c r="F67" s="265"/>
      <c r="H67" s="286"/>
      <c r="I67" s="286"/>
      <c r="N67" s="273"/>
    </row>
    <row r="68" spans="1:14" ht="12">
      <c r="A68" s="265"/>
      <c r="B68" s="265"/>
      <c r="C68" s="265">
        <v>15</v>
      </c>
      <c r="D68" s="265" t="s">
        <v>329</v>
      </c>
      <c r="E68" s="265"/>
      <c r="F68" s="265"/>
      <c r="H68" s="286"/>
      <c r="I68" s="286"/>
      <c r="N68" s="273"/>
    </row>
    <row r="69" spans="1:14" ht="12">
      <c r="A69" s="265"/>
      <c r="B69" s="265"/>
      <c r="C69" s="265">
        <f>C66+C67+C68</f>
        <v>91</v>
      </c>
      <c r="D69" s="265">
        <v>56200</v>
      </c>
      <c r="E69" s="265">
        <f>C69*D69</f>
        <v>5114200</v>
      </c>
      <c r="F69" s="265"/>
      <c r="H69" s="286"/>
      <c r="I69" s="286"/>
      <c r="N69" s="273"/>
    </row>
    <row r="70" spans="3:14" ht="12">
      <c r="C70" s="252">
        <v>36000</v>
      </c>
      <c r="E70" s="287">
        <v>5114200</v>
      </c>
      <c r="H70" s="286"/>
      <c r="I70" s="286"/>
      <c r="N70" s="273"/>
    </row>
    <row r="71" spans="3:14" ht="12">
      <c r="C71" s="252" t="s">
        <v>308</v>
      </c>
      <c r="D71" s="252" t="s">
        <v>306</v>
      </c>
      <c r="H71" s="286"/>
      <c r="I71" s="286"/>
      <c r="N71" s="273"/>
    </row>
    <row r="72" spans="8:14" ht="12">
      <c r="H72" s="286"/>
      <c r="I72" s="286"/>
      <c r="J72" s="273"/>
      <c r="N72" s="273"/>
    </row>
    <row r="73" spans="8:14" ht="12">
      <c r="H73" s="286"/>
      <c r="I73" s="286"/>
      <c r="J73" s="273"/>
      <c r="N73" s="273"/>
    </row>
    <row r="74" spans="10:14" ht="12">
      <c r="J74" s="273"/>
      <c r="N74" s="273"/>
    </row>
    <row r="75" ht="12">
      <c r="J75" s="273"/>
    </row>
    <row r="76" spans="10:11" ht="12">
      <c r="J76" s="273"/>
      <c r="K76" s="267"/>
    </row>
    <row r="77" ht="12">
      <c r="J77" s="273"/>
    </row>
    <row r="78" ht="12">
      <c r="J78" s="273"/>
    </row>
    <row r="79" ht="12">
      <c r="J79" s="273"/>
    </row>
    <row r="80" ht="12">
      <c r="J80" s="273"/>
    </row>
    <row r="83" spans="3:11" ht="12">
      <c r="C83" s="261"/>
      <c r="D83" s="261"/>
      <c r="E83" s="261"/>
      <c r="F83" s="262"/>
      <c r="G83" s="261"/>
      <c r="H83" s="261"/>
      <c r="I83" s="273"/>
      <c r="J83" s="261"/>
      <c r="K83" s="261"/>
    </row>
    <row r="84" spans="3:11" ht="12">
      <c r="C84" s="261"/>
      <c r="D84" s="261"/>
      <c r="E84" s="261"/>
      <c r="F84" s="262"/>
      <c r="G84" s="261"/>
      <c r="H84" s="261"/>
      <c r="I84" s="273"/>
      <c r="J84" s="261"/>
      <c r="K84" s="261"/>
    </row>
    <row r="85" spans="3:11" ht="12">
      <c r="C85" s="261"/>
      <c r="D85" s="261"/>
      <c r="E85" s="261"/>
      <c r="F85" s="262"/>
      <c r="G85" s="261"/>
      <c r="H85" s="261"/>
      <c r="I85" s="273"/>
      <c r="J85" s="261"/>
      <c r="K85" s="261"/>
    </row>
    <row r="86" spans="3:11" ht="12">
      <c r="C86" s="261"/>
      <c r="D86" s="261"/>
      <c r="E86" s="261"/>
      <c r="F86" s="262"/>
      <c r="G86" s="261"/>
      <c r="H86" s="261"/>
      <c r="I86" s="273"/>
      <c r="J86" s="261"/>
      <c r="K86" s="261"/>
    </row>
    <row r="87" spans="3:11" ht="12">
      <c r="C87" s="261"/>
      <c r="D87" s="261"/>
      <c r="E87" s="261"/>
      <c r="F87" s="262"/>
      <c r="G87" s="261"/>
      <c r="H87" s="261"/>
      <c r="I87" s="273"/>
      <c r="J87" s="261"/>
      <c r="K87" s="261"/>
    </row>
    <row r="88" spans="3:11" ht="12">
      <c r="C88" s="261"/>
      <c r="D88" s="261"/>
      <c r="E88" s="261"/>
      <c r="F88" s="262"/>
      <c r="G88" s="261"/>
      <c r="H88" s="261"/>
      <c r="I88" s="273"/>
      <c r="J88" s="261"/>
      <c r="K88" s="261"/>
    </row>
    <row r="89" spans="3:11" ht="12">
      <c r="C89" s="261"/>
      <c r="D89" s="261"/>
      <c r="E89" s="261"/>
      <c r="F89" s="262"/>
      <c r="G89" s="261"/>
      <c r="H89" s="261"/>
      <c r="I89" s="273"/>
      <c r="J89" s="261"/>
      <c r="K89" s="261"/>
    </row>
    <row r="90" spans="3:11" ht="12">
      <c r="C90" s="261"/>
      <c r="D90" s="261"/>
      <c r="E90" s="261"/>
      <c r="F90" s="261"/>
      <c r="G90" s="261"/>
      <c r="H90" s="261"/>
      <c r="I90" s="273"/>
      <c r="J90" s="261"/>
      <c r="K90" s="261"/>
    </row>
    <row r="91" spans="3:11" ht="12">
      <c r="C91" s="261"/>
      <c r="D91" s="261"/>
      <c r="E91" s="261"/>
      <c r="F91" s="261"/>
      <c r="G91" s="261"/>
      <c r="H91" s="261"/>
      <c r="I91" s="261"/>
      <c r="J91" s="261"/>
      <c r="K91" s="261"/>
    </row>
    <row r="92" spans="3:11" ht="12">
      <c r="C92" s="261"/>
      <c r="D92" s="261"/>
      <c r="E92" s="261"/>
      <c r="F92" s="261"/>
      <c r="G92" s="261"/>
      <c r="H92" s="261"/>
      <c r="I92" s="261"/>
      <c r="J92" s="261"/>
      <c r="K92" s="261"/>
    </row>
    <row r="93" spans="3:11" ht="12">
      <c r="C93" s="261"/>
      <c r="D93" s="261"/>
      <c r="E93" s="261"/>
      <c r="F93" s="261"/>
      <c r="G93" s="261"/>
      <c r="H93" s="261"/>
      <c r="I93" s="288"/>
      <c r="J93" s="261"/>
      <c r="K93" s="261"/>
    </row>
  </sheetData>
  <sheetProtection/>
  <mergeCells count="124">
    <mergeCell ref="E2:H2"/>
    <mergeCell ref="A4:B4"/>
    <mergeCell ref="E4:F4"/>
    <mergeCell ref="G4:H4"/>
    <mergeCell ref="I4:J4"/>
    <mergeCell ref="K4:L4"/>
    <mergeCell ref="I7:J8"/>
    <mergeCell ref="K7:L8"/>
    <mergeCell ref="A5:B6"/>
    <mergeCell ref="C5:C6"/>
    <mergeCell ref="D5:D6"/>
    <mergeCell ref="E5:F6"/>
    <mergeCell ref="G5:H6"/>
    <mergeCell ref="I5:J6"/>
    <mergeCell ref="D9:D10"/>
    <mergeCell ref="E9:F10"/>
    <mergeCell ref="G9:H10"/>
    <mergeCell ref="I9:J10"/>
    <mergeCell ref="K5:L6"/>
    <mergeCell ref="A7:B8"/>
    <mergeCell ref="C7:C8"/>
    <mergeCell ref="D7:D8"/>
    <mergeCell ref="E7:F8"/>
    <mergeCell ref="G7:H8"/>
    <mergeCell ref="K9:L10"/>
    <mergeCell ref="A11:B12"/>
    <mergeCell ref="C11:C12"/>
    <mergeCell ref="D11:D12"/>
    <mergeCell ref="E11:F12"/>
    <mergeCell ref="G11:H12"/>
    <mergeCell ref="I11:J12"/>
    <mergeCell ref="K11:L12"/>
    <mergeCell ref="A9:B10"/>
    <mergeCell ref="C9:C10"/>
    <mergeCell ref="I15:J16"/>
    <mergeCell ref="K15:L16"/>
    <mergeCell ref="A13:B14"/>
    <mergeCell ref="C13:C14"/>
    <mergeCell ref="D13:D14"/>
    <mergeCell ref="E13:F14"/>
    <mergeCell ref="G13:H14"/>
    <mergeCell ref="I13:J14"/>
    <mergeCell ref="D17:D18"/>
    <mergeCell ref="E17:F18"/>
    <mergeCell ref="G17:H18"/>
    <mergeCell ref="I17:J18"/>
    <mergeCell ref="K13:L14"/>
    <mergeCell ref="A15:B16"/>
    <mergeCell ref="C15:C16"/>
    <mergeCell ref="D15:D16"/>
    <mergeCell ref="E15:F16"/>
    <mergeCell ref="G15:H16"/>
    <mergeCell ref="K17:L18"/>
    <mergeCell ref="A19:B22"/>
    <mergeCell ref="C19:C22"/>
    <mergeCell ref="D19:D22"/>
    <mergeCell ref="E19:F22"/>
    <mergeCell ref="G19:H22"/>
    <mergeCell ref="I19:J22"/>
    <mergeCell ref="K19:L22"/>
    <mergeCell ref="A17:B18"/>
    <mergeCell ref="C17:C18"/>
    <mergeCell ref="I25:J26"/>
    <mergeCell ref="K25:L26"/>
    <mergeCell ref="A23:B24"/>
    <mergeCell ref="C23:C24"/>
    <mergeCell ref="D23:D24"/>
    <mergeCell ref="E23:F24"/>
    <mergeCell ref="G23:H24"/>
    <mergeCell ref="I23:J24"/>
    <mergeCell ref="D27:D28"/>
    <mergeCell ref="E27:F28"/>
    <mergeCell ref="G27:H28"/>
    <mergeCell ref="I27:J28"/>
    <mergeCell ref="K23:L24"/>
    <mergeCell ref="A25:B26"/>
    <mergeCell ref="C25:C26"/>
    <mergeCell ref="D25:D26"/>
    <mergeCell ref="E25:F26"/>
    <mergeCell ref="G25:H26"/>
    <mergeCell ref="K27:L28"/>
    <mergeCell ref="A29:B29"/>
    <mergeCell ref="I29:J29"/>
    <mergeCell ref="A30:B30"/>
    <mergeCell ref="E30:F30"/>
    <mergeCell ref="G30:H30"/>
    <mergeCell ref="I30:J30"/>
    <mergeCell ref="K30:L30"/>
    <mergeCell ref="A27:B28"/>
    <mergeCell ref="C27:C28"/>
    <mergeCell ref="A31:B31"/>
    <mergeCell ref="E31:F31"/>
    <mergeCell ref="G31:H31"/>
    <mergeCell ref="I31:J31"/>
    <mergeCell ref="K31:L31"/>
    <mergeCell ref="A32:B32"/>
    <mergeCell ref="E32:F32"/>
    <mergeCell ref="G32:H32"/>
    <mergeCell ref="I32:J32"/>
    <mergeCell ref="K32:L32"/>
    <mergeCell ref="G33:H33"/>
    <mergeCell ref="I33:J33"/>
    <mergeCell ref="K33:L33"/>
    <mergeCell ref="A34:B34"/>
    <mergeCell ref="E34:F34"/>
    <mergeCell ref="G34:H34"/>
    <mergeCell ref="I34:J34"/>
    <mergeCell ref="K34:L34"/>
    <mergeCell ref="C44:D44"/>
    <mergeCell ref="C45:D45"/>
    <mergeCell ref="C46:D46"/>
    <mergeCell ref="C47:D47"/>
    <mergeCell ref="A33:B33"/>
    <mergeCell ref="E33:F33"/>
    <mergeCell ref="B64:D64"/>
    <mergeCell ref="K29:L29"/>
    <mergeCell ref="C48:D48"/>
    <mergeCell ref="C49:D49"/>
    <mergeCell ref="C50:D50"/>
    <mergeCell ref="C51:D51"/>
    <mergeCell ref="C52:D52"/>
    <mergeCell ref="B56:C56"/>
    <mergeCell ref="B42:D42"/>
    <mergeCell ref="C43:D43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O97"/>
  <sheetViews>
    <sheetView zoomScalePageLayoutView="0" workbookViewId="0" topLeftCell="A53">
      <selection activeCell="H75" sqref="H75"/>
    </sheetView>
  </sheetViews>
  <sheetFormatPr defaultColWidth="9.140625" defaultRowHeight="12.75"/>
  <cols>
    <col min="1" max="1" width="13.28125" style="252" bestFit="1" customWidth="1"/>
    <col min="2" max="2" width="8.28125" style="252" customWidth="1"/>
    <col min="3" max="3" width="11.57421875" style="252" bestFit="1" customWidth="1"/>
    <col min="4" max="4" width="13.28125" style="252" bestFit="1" customWidth="1"/>
    <col min="5" max="5" width="10.7109375" style="252" customWidth="1"/>
    <col min="6" max="6" width="15.140625" style="252" customWidth="1"/>
    <col min="7" max="7" width="9.140625" style="252" customWidth="1"/>
    <col min="8" max="8" width="16.8515625" style="252" customWidth="1"/>
    <col min="9" max="9" width="9.7109375" style="252" customWidth="1"/>
    <col min="10" max="10" width="7.00390625" style="252" customWidth="1"/>
    <col min="11" max="11" width="7.421875" style="252" customWidth="1"/>
    <col min="12" max="12" width="9.421875" style="252" customWidth="1"/>
    <col min="13" max="13" width="14.00390625" style="252" customWidth="1"/>
    <col min="14" max="14" width="19.00390625" style="0" customWidth="1"/>
    <col min="15" max="15" width="15.140625" style="0" customWidth="1"/>
  </cols>
  <sheetData>
    <row r="1" ht="12.75"/>
    <row r="2" spans="5:8" ht="15.75">
      <c r="E2" s="387" t="s">
        <v>341</v>
      </c>
      <c r="F2" s="387"/>
      <c r="G2" s="387"/>
      <c r="H2" s="387"/>
    </row>
    <row r="3" ht="12.75"/>
    <row r="4" spans="1:12" ht="12">
      <c r="A4" s="334"/>
      <c r="B4" s="336"/>
      <c r="C4" s="255" t="s">
        <v>266</v>
      </c>
      <c r="D4" s="256" t="s">
        <v>264</v>
      </c>
      <c r="E4" s="334" t="s">
        <v>262</v>
      </c>
      <c r="F4" s="336"/>
      <c r="G4" s="334" t="s">
        <v>351</v>
      </c>
      <c r="H4" s="336"/>
      <c r="I4" s="334" t="s">
        <v>275</v>
      </c>
      <c r="J4" s="336"/>
      <c r="K4" s="334" t="s">
        <v>276</v>
      </c>
      <c r="L4" s="336"/>
    </row>
    <row r="5" spans="1:12" ht="12">
      <c r="A5" s="352" t="s">
        <v>257</v>
      </c>
      <c r="B5" s="353"/>
      <c r="C5" s="371">
        <v>10</v>
      </c>
      <c r="D5" s="371">
        <v>10</v>
      </c>
      <c r="E5" s="352" t="s">
        <v>344</v>
      </c>
      <c r="F5" s="353"/>
      <c r="G5" s="348">
        <v>112000</v>
      </c>
      <c r="H5" s="349"/>
      <c r="I5" s="357">
        <f>D5*G5</f>
        <v>1120000</v>
      </c>
      <c r="J5" s="358"/>
      <c r="K5" s="348"/>
      <c r="L5" s="349"/>
    </row>
    <row r="6" spans="1:14" ht="12.75">
      <c r="A6" s="354"/>
      <c r="B6" s="355"/>
      <c r="C6" s="373"/>
      <c r="D6" s="373"/>
      <c r="E6" s="354"/>
      <c r="F6" s="355"/>
      <c r="G6" s="350"/>
      <c r="H6" s="351"/>
      <c r="I6" s="359"/>
      <c r="J6" s="360"/>
      <c r="K6" s="350"/>
      <c r="L6" s="351"/>
      <c r="N6" s="125"/>
    </row>
    <row r="7" spans="1:12" ht="12">
      <c r="A7" s="352" t="s">
        <v>258</v>
      </c>
      <c r="B7" s="353"/>
      <c r="C7" s="371">
        <v>10</v>
      </c>
      <c r="D7" s="371">
        <v>10</v>
      </c>
      <c r="E7" s="352" t="s">
        <v>338</v>
      </c>
      <c r="F7" s="353"/>
      <c r="G7" s="348">
        <v>56200</v>
      </c>
      <c r="H7" s="349"/>
      <c r="I7" s="357">
        <f>D7*G7</f>
        <v>562000</v>
      </c>
      <c r="J7" s="358"/>
      <c r="K7" s="348"/>
      <c r="L7" s="349"/>
    </row>
    <row r="8" spans="1:12" ht="12">
      <c r="A8" s="354"/>
      <c r="B8" s="355"/>
      <c r="C8" s="373"/>
      <c r="D8" s="373"/>
      <c r="E8" s="354"/>
      <c r="F8" s="355"/>
      <c r="G8" s="350"/>
      <c r="H8" s="351"/>
      <c r="I8" s="359"/>
      <c r="J8" s="360"/>
      <c r="K8" s="350"/>
      <c r="L8" s="351"/>
    </row>
    <row r="9" spans="1:12" ht="12">
      <c r="A9" s="352" t="s">
        <v>259</v>
      </c>
      <c r="B9" s="353"/>
      <c r="C9" s="371">
        <v>10</v>
      </c>
      <c r="D9" s="371">
        <v>10</v>
      </c>
      <c r="E9" s="352">
        <v>2</v>
      </c>
      <c r="F9" s="353"/>
      <c r="G9" s="348">
        <v>112000</v>
      </c>
      <c r="H9" s="349"/>
      <c r="I9" s="357">
        <f>D9*G9</f>
        <v>1120000</v>
      </c>
      <c r="J9" s="358"/>
      <c r="K9" s="348"/>
      <c r="L9" s="349"/>
    </row>
    <row r="10" spans="1:12" ht="12">
      <c r="A10" s="354"/>
      <c r="B10" s="355"/>
      <c r="C10" s="373"/>
      <c r="D10" s="373"/>
      <c r="E10" s="354"/>
      <c r="F10" s="355"/>
      <c r="G10" s="350"/>
      <c r="H10" s="351"/>
      <c r="I10" s="359"/>
      <c r="J10" s="360"/>
      <c r="K10" s="350"/>
      <c r="L10" s="351"/>
    </row>
    <row r="11" spans="1:12" ht="12">
      <c r="A11" s="334" t="s">
        <v>350</v>
      </c>
      <c r="B11" s="336"/>
      <c r="C11" s="289">
        <v>21</v>
      </c>
      <c r="D11" s="289" t="s">
        <v>305</v>
      </c>
      <c r="E11" s="334">
        <v>2</v>
      </c>
      <c r="F11" s="336"/>
      <c r="G11" s="337">
        <v>112000</v>
      </c>
      <c r="H11" s="338"/>
      <c r="I11" s="344">
        <f>112000+86000</f>
        <v>198000</v>
      </c>
      <c r="J11" s="345"/>
      <c r="K11" s="290"/>
      <c r="L11" s="291"/>
    </row>
    <row r="12" spans="1:14" ht="12.75">
      <c r="A12" s="352" t="s">
        <v>260</v>
      </c>
      <c r="B12" s="353"/>
      <c r="C12" s="371">
        <v>10</v>
      </c>
      <c r="D12" s="371">
        <v>10</v>
      </c>
      <c r="E12" s="352">
        <v>22</v>
      </c>
      <c r="F12" s="353"/>
      <c r="G12" s="348">
        <v>2100000</v>
      </c>
      <c r="H12" s="349"/>
      <c r="I12" s="365">
        <v>2000000</v>
      </c>
      <c r="J12" s="366"/>
      <c r="K12" s="348"/>
      <c r="L12" s="349"/>
      <c r="N12" s="125"/>
    </row>
    <row r="13" spans="1:12" ht="12">
      <c r="A13" s="354"/>
      <c r="B13" s="355"/>
      <c r="C13" s="373"/>
      <c r="D13" s="373"/>
      <c r="E13" s="354"/>
      <c r="F13" s="355"/>
      <c r="G13" s="350"/>
      <c r="H13" s="351"/>
      <c r="I13" s="367"/>
      <c r="J13" s="368"/>
      <c r="K13" s="350"/>
      <c r="L13" s="351"/>
    </row>
    <row r="14" spans="1:12" ht="12">
      <c r="A14" s="352" t="s">
        <v>345</v>
      </c>
      <c r="B14" s="353"/>
      <c r="C14" s="371"/>
      <c r="D14" s="371">
        <v>10</v>
      </c>
      <c r="E14" s="352">
        <v>6</v>
      </c>
      <c r="F14" s="353"/>
      <c r="G14" s="348"/>
      <c r="H14" s="349"/>
      <c r="I14" s="365">
        <v>0</v>
      </c>
      <c r="J14" s="366"/>
      <c r="K14" s="383">
        <v>8925000</v>
      </c>
      <c r="L14" s="384"/>
    </row>
    <row r="15" spans="1:12" ht="12">
      <c r="A15" s="354"/>
      <c r="B15" s="355"/>
      <c r="C15" s="373"/>
      <c r="D15" s="373"/>
      <c r="E15" s="354"/>
      <c r="F15" s="355"/>
      <c r="G15" s="350"/>
      <c r="H15" s="351"/>
      <c r="I15" s="367"/>
      <c r="J15" s="368"/>
      <c r="K15" s="385"/>
      <c r="L15" s="386"/>
    </row>
    <row r="16" spans="1:12" ht="12">
      <c r="A16" s="352" t="s">
        <v>261</v>
      </c>
      <c r="B16" s="353"/>
      <c r="C16" s="371">
        <v>10</v>
      </c>
      <c r="D16" s="371">
        <v>4</v>
      </c>
      <c r="E16" s="352">
        <v>209</v>
      </c>
      <c r="F16" s="353"/>
      <c r="G16" s="348">
        <v>320</v>
      </c>
      <c r="H16" s="349"/>
      <c r="I16" s="357">
        <v>8000000</v>
      </c>
      <c r="J16" s="358"/>
      <c r="K16" s="348"/>
      <c r="L16" s="349"/>
    </row>
    <row r="17" spans="1:12" ht="12">
      <c r="A17" s="354"/>
      <c r="B17" s="355"/>
      <c r="C17" s="373"/>
      <c r="D17" s="373"/>
      <c r="E17" s="354"/>
      <c r="F17" s="355"/>
      <c r="G17" s="350"/>
      <c r="H17" s="351"/>
      <c r="I17" s="359"/>
      <c r="J17" s="360"/>
      <c r="K17" s="350"/>
      <c r="L17" s="351"/>
    </row>
    <row r="18" spans="1:12" ht="12">
      <c r="A18" s="352" t="s">
        <v>265</v>
      </c>
      <c r="B18" s="353"/>
      <c r="C18" s="371">
        <v>10</v>
      </c>
      <c r="D18" s="371">
        <v>4</v>
      </c>
      <c r="E18" s="352" t="s">
        <v>347</v>
      </c>
      <c r="F18" s="353"/>
      <c r="G18" s="348">
        <v>348600</v>
      </c>
      <c r="H18" s="349"/>
      <c r="I18" s="357">
        <v>3300000</v>
      </c>
      <c r="J18" s="358"/>
      <c r="K18" s="348"/>
      <c r="L18" s="349"/>
    </row>
    <row r="19" spans="1:12" ht="12">
      <c r="A19" s="354"/>
      <c r="B19" s="355"/>
      <c r="C19" s="373"/>
      <c r="D19" s="373"/>
      <c r="E19" s="354"/>
      <c r="F19" s="355"/>
      <c r="G19" s="350"/>
      <c r="H19" s="351"/>
      <c r="I19" s="359"/>
      <c r="J19" s="360"/>
      <c r="K19" s="350"/>
      <c r="L19" s="351"/>
    </row>
    <row r="20" spans="1:12" ht="12">
      <c r="A20" s="352" t="s">
        <v>271</v>
      </c>
      <c r="B20" s="353"/>
      <c r="C20" s="371"/>
      <c r="D20" s="371"/>
      <c r="E20" s="352"/>
      <c r="F20" s="353"/>
      <c r="G20" s="348"/>
      <c r="H20" s="349"/>
      <c r="I20" s="357"/>
      <c r="J20" s="358"/>
      <c r="K20" s="348">
        <v>2300000</v>
      </c>
      <c r="L20" s="349"/>
    </row>
    <row r="21" spans="1:12" ht="12">
      <c r="A21" s="369"/>
      <c r="B21" s="370"/>
      <c r="C21" s="372"/>
      <c r="D21" s="372"/>
      <c r="E21" s="369"/>
      <c r="F21" s="370"/>
      <c r="G21" s="374"/>
      <c r="H21" s="375"/>
      <c r="I21" s="376"/>
      <c r="J21" s="377"/>
      <c r="K21" s="374"/>
      <c r="L21" s="375"/>
    </row>
    <row r="22" spans="1:12" ht="12">
      <c r="A22" s="369"/>
      <c r="B22" s="370"/>
      <c r="C22" s="372"/>
      <c r="D22" s="372"/>
      <c r="E22" s="369"/>
      <c r="F22" s="370"/>
      <c r="G22" s="374"/>
      <c r="H22" s="375"/>
      <c r="I22" s="376"/>
      <c r="J22" s="377"/>
      <c r="K22" s="374"/>
      <c r="L22" s="375"/>
    </row>
    <row r="23" spans="1:12" ht="12">
      <c r="A23" s="354"/>
      <c r="B23" s="355"/>
      <c r="C23" s="373"/>
      <c r="D23" s="373"/>
      <c r="E23" s="354"/>
      <c r="F23" s="355"/>
      <c r="G23" s="350"/>
      <c r="H23" s="351"/>
      <c r="I23" s="359"/>
      <c r="J23" s="360"/>
      <c r="K23" s="350"/>
      <c r="L23" s="351"/>
    </row>
    <row r="24" spans="1:12" ht="12">
      <c r="A24" s="352" t="s">
        <v>272</v>
      </c>
      <c r="B24" s="353"/>
      <c r="C24" s="356"/>
      <c r="D24" s="353"/>
      <c r="E24" s="352"/>
      <c r="F24" s="353"/>
      <c r="G24" s="352"/>
      <c r="H24" s="353"/>
      <c r="I24" s="361">
        <v>5015000</v>
      </c>
      <c r="J24" s="362"/>
      <c r="K24" s="361">
        <v>2500000</v>
      </c>
      <c r="L24" s="362"/>
    </row>
    <row r="25" spans="1:15" ht="18.75">
      <c r="A25" s="354"/>
      <c r="B25" s="355"/>
      <c r="C25" s="356"/>
      <c r="D25" s="355"/>
      <c r="E25" s="354"/>
      <c r="F25" s="355"/>
      <c r="G25" s="354"/>
      <c r="H25" s="355"/>
      <c r="I25" s="363"/>
      <c r="J25" s="364"/>
      <c r="K25" s="363"/>
      <c r="L25" s="364"/>
      <c r="O25" s="307"/>
    </row>
    <row r="26" spans="1:15" ht="18.75">
      <c r="A26" s="352" t="s">
        <v>273</v>
      </c>
      <c r="B26" s="353"/>
      <c r="C26" s="356"/>
      <c r="D26" s="353"/>
      <c r="E26" s="352"/>
      <c r="F26" s="353"/>
      <c r="G26" s="352"/>
      <c r="H26" s="353"/>
      <c r="I26" s="365">
        <v>400000</v>
      </c>
      <c r="J26" s="366"/>
      <c r="K26" s="348">
        <v>1800000</v>
      </c>
      <c r="L26" s="349"/>
      <c r="O26" s="307"/>
    </row>
    <row r="27" spans="1:15" ht="18.75">
      <c r="A27" s="354"/>
      <c r="B27" s="355"/>
      <c r="C27" s="356"/>
      <c r="D27" s="355"/>
      <c r="E27" s="354"/>
      <c r="F27" s="355"/>
      <c r="G27" s="354"/>
      <c r="H27" s="355"/>
      <c r="I27" s="367"/>
      <c r="J27" s="368"/>
      <c r="K27" s="350"/>
      <c r="L27" s="351"/>
      <c r="O27" s="307"/>
    </row>
    <row r="28" spans="1:15" ht="18.75">
      <c r="A28" s="352" t="s">
        <v>274</v>
      </c>
      <c r="B28" s="353"/>
      <c r="C28" s="356"/>
      <c r="D28" s="353"/>
      <c r="E28" s="352"/>
      <c r="F28" s="353"/>
      <c r="G28" s="352" t="s">
        <v>355</v>
      </c>
      <c r="H28" s="353"/>
      <c r="I28" s="357">
        <v>800000</v>
      </c>
      <c r="J28" s="358"/>
      <c r="K28" s="348">
        <v>1500000</v>
      </c>
      <c r="L28" s="349"/>
      <c r="O28" s="308"/>
    </row>
    <row r="29" spans="1:15" ht="18.75">
      <c r="A29" s="354"/>
      <c r="B29" s="355"/>
      <c r="C29" s="356"/>
      <c r="D29" s="355"/>
      <c r="E29" s="354"/>
      <c r="F29" s="355"/>
      <c r="G29" s="354"/>
      <c r="H29" s="355"/>
      <c r="I29" s="359"/>
      <c r="J29" s="360"/>
      <c r="K29" s="350"/>
      <c r="L29" s="351"/>
      <c r="O29" s="307"/>
    </row>
    <row r="30" spans="1:15" ht="18.75">
      <c r="A30" s="334" t="s">
        <v>340</v>
      </c>
      <c r="B30" s="336"/>
      <c r="C30" s="255"/>
      <c r="D30" s="258"/>
      <c r="E30" s="257"/>
      <c r="F30" s="258"/>
      <c r="G30" s="257"/>
      <c r="H30" s="258"/>
      <c r="I30" s="344">
        <v>800000</v>
      </c>
      <c r="J30" s="345"/>
      <c r="K30" s="337"/>
      <c r="L30" s="338"/>
      <c r="O30" s="308"/>
    </row>
    <row r="31" spans="1:15" ht="18.75">
      <c r="A31" s="334" t="s">
        <v>277</v>
      </c>
      <c r="B31" s="336"/>
      <c r="C31" s="255"/>
      <c r="D31" s="258"/>
      <c r="E31" s="334"/>
      <c r="F31" s="336"/>
      <c r="G31" s="334"/>
      <c r="H31" s="336"/>
      <c r="I31" s="344"/>
      <c r="J31" s="345"/>
      <c r="K31" s="337"/>
      <c r="L31" s="338"/>
      <c r="O31" s="307"/>
    </row>
    <row r="32" spans="1:15" ht="18.75">
      <c r="A32" s="334" t="s">
        <v>278</v>
      </c>
      <c r="B32" s="336"/>
      <c r="C32" s="255"/>
      <c r="D32" s="258"/>
      <c r="E32" s="334"/>
      <c r="F32" s="336"/>
      <c r="G32" s="334"/>
      <c r="H32" s="336"/>
      <c r="I32" s="344">
        <v>800000</v>
      </c>
      <c r="J32" s="345"/>
      <c r="K32" s="346"/>
      <c r="L32" s="347"/>
      <c r="O32" s="308"/>
    </row>
    <row r="33" spans="1:15" ht="18.75">
      <c r="A33" s="334" t="s">
        <v>279</v>
      </c>
      <c r="B33" s="336"/>
      <c r="C33" s="255">
        <v>10</v>
      </c>
      <c r="D33" s="258">
        <v>5</v>
      </c>
      <c r="E33" s="334">
        <v>91</v>
      </c>
      <c r="F33" s="336"/>
      <c r="G33" s="337">
        <v>56000</v>
      </c>
      <c r="H33" s="338"/>
      <c r="I33" s="344">
        <v>5200000</v>
      </c>
      <c r="J33" s="345"/>
      <c r="K33" s="337"/>
      <c r="L33" s="338"/>
      <c r="O33" s="307"/>
    </row>
    <row r="34" spans="1:15" ht="18.75">
      <c r="A34" s="334" t="s">
        <v>280</v>
      </c>
      <c r="B34" s="336"/>
      <c r="C34" s="255"/>
      <c r="D34" s="258"/>
      <c r="E34" s="334"/>
      <c r="F34" s="336"/>
      <c r="G34" s="337"/>
      <c r="H34" s="338"/>
      <c r="I34" s="339"/>
      <c r="J34" s="340"/>
      <c r="K34" s="337">
        <v>950000</v>
      </c>
      <c r="L34" s="338"/>
      <c r="O34" s="307"/>
    </row>
    <row r="35" spans="1:15" ht="18.75">
      <c r="A35" s="334"/>
      <c r="B35" s="336"/>
      <c r="C35" s="265"/>
      <c r="D35" s="265"/>
      <c r="E35" s="334"/>
      <c r="F35" s="336"/>
      <c r="G35" s="334"/>
      <c r="H35" s="336"/>
      <c r="I35" s="341">
        <f>SUM(I5:I33)</f>
        <v>29315000</v>
      </c>
      <c r="J35" s="341"/>
      <c r="K35" s="342">
        <f>SUM(K12:K34)</f>
        <v>17975000</v>
      </c>
      <c r="L35" s="343"/>
      <c r="M35" s="260">
        <f>SUM(I35:L35)</f>
        <v>47290000</v>
      </c>
      <c r="O35" s="308"/>
    </row>
    <row r="36" spans="10:15" ht="18.75">
      <c r="J36" s="267"/>
      <c r="K36" s="260"/>
      <c r="L36" s="260"/>
      <c r="O36" s="308"/>
    </row>
    <row r="37" spans="9:15" ht="18.75">
      <c r="I37" s="260"/>
      <c r="J37" s="267"/>
      <c r="K37" s="260"/>
      <c r="L37" s="260"/>
      <c r="O37" s="308"/>
    </row>
    <row r="38" spans="10:15" ht="18.75">
      <c r="J38" s="267"/>
      <c r="K38" s="260"/>
      <c r="L38" s="260"/>
      <c r="N38" s="62"/>
      <c r="O38" s="307"/>
    </row>
    <row r="39" spans="10:15" ht="18.75">
      <c r="J39" s="267"/>
      <c r="K39" s="260"/>
      <c r="L39" s="260"/>
      <c r="N39" s="309"/>
      <c r="O39" s="308"/>
    </row>
    <row r="40" spans="10:15" ht="18.75">
      <c r="J40" s="267"/>
      <c r="K40" s="260"/>
      <c r="L40" s="260"/>
      <c r="N40" s="309"/>
      <c r="O40" s="307"/>
    </row>
    <row r="41" spans="10:15" ht="18.75">
      <c r="J41" s="260"/>
      <c r="K41" s="260"/>
      <c r="N41" s="306"/>
      <c r="O41" s="308"/>
    </row>
    <row r="42" spans="8:15" ht="18.75">
      <c r="H42" s="268" t="s">
        <v>287</v>
      </c>
      <c r="I42" s="268">
        <v>10</v>
      </c>
      <c r="J42" s="269" t="s">
        <v>293</v>
      </c>
      <c r="K42" s="270"/>
      <c r="L42" s="260"/>
      <c r="N42" s="309"/>
      <c r="O42" s="308"/>
    </row>
    <row r="43" spans="1:15" ht="18.75">
      <c r="A43" s="265"/>
      <c r="B43" s="334" t="s">
        <v>289</v>
      </c>
      <c r="C43" s="335"/>
      <c r="D43" s="336"/>
      <c r="E43" s="265" t="s">
        <v>292</v>
      </c>
      <c r="F43" s="265" t="s">
        <v>293</v>
      </c>
      <c r="H43" s="268" t="s">
        <v>298</v>
      </c>
      <c r="I43" s="268"/>
      <c r="J43" s="268">
        <f>J45-J44</f>
        <v>1620</v>
      </c>
      <c r="L43" s="271"/>
      <c r="N43" s="306"/>
      <c r="O43" s="307"/>
    </row>
    <row r="44" spans="1:15" ht="18.75">
      <c r="A44" s="265"/>
      <c r="B44" s="255" t="s">
        <v>287</v>
      </c>
      <c r="C44" s="334" t="s">
        <v>288</v>
      </c>
      <c r="D44" s="336"/>
      <c r="E44" s="265" t="s">
        <v>294</v>
      </c>
      <c r="F44" s="265" t="s">
        <v>294</v>
      </c>
      <c r="H44" s="268" t="s">
        <v>299</v>
      </c>
      <c r="I44" s="272"/>
      <c r="J44" s="268">
        <v>280</v>
      </c>
      <c r="L44" s="271"/>
      <c r="N44" s="306"/>
      <c r="O44" s="62"/>
    </row>
    <row r="45" spans="1:15" ht="15">
      <c r="A45" s="265" t="s">
        <v>281</v>
      </c>
      <c r="B45" s="255">
        <v>10</v>
      </c>
      <c r="C45" s="334">
        <v>6</v>
      </c>
      <c r="D45" s="336"/>
      <c r="E45" s="265">
        <v>320</v>
      </c>
      <c r="F45" s="265">
        <f>G45*E45</f>
        <v>19200</v>
      </c>
      <c r="G45" s="252">
        <v>60</v>
      </c>
      <c r="H45" s="268" t="s">
        <v>300</v>
      </c>
      <c r="I45" s="272"/>
      <c r="J45" s="268">
        <v>1900</v>
      </c>
      <c r="N45" s="310"/>
      <c r="O45" s="62"/>
    </row>
    <row r="46" spans="1:15" ht="18.75">
      <c r="A46" s="265" t="s">
        <v>282</v>
      </c>
      <c r="B46" s="255">
        <v>10</v>
      </c>
      <c r="C46" s="334">
        <v>1</v>
      </c>
      <c r="D46" s="336"/>
      <c r="E46" s="265">
        <v>320</v>
      </c>
      <c r="F46" s="265">
        <f aca="true" t="shared" si="0" ref="F46:F52">B46*C46*E46</f>
        <v>3200</v>
      </c>
      <c r="G46" s="252">
        <v>10</v>
      </c>
      <c r="N46" s="309"/>
      <c r="O46" s="62"/>
    </row>
    <row r="47" spans="1:15" ht="18.75">
      <c r="A47" s="265" t="s">
        <v>283</v>
      </c>
      <c r="B47" s="255">
        <v>8</v>
      </c>
      <c r="C47" s="334">
        <v>1</v>
      </c>
      <c r="D47" s="336"/>
      <c r="E47" s="265">
        <v>320</v>
      </c>
      <c r="F47" s="265">
        <f t="shared" si="0"/>
        <v>2560</v>
      </c>
      <c r="G47" s="252">
        <v>8</v>
      </c>
      <c r="N47" s="309"/>
      <c r="O47" s="62"/>
    </row>
    <row r="48" spans="1:15" ht="15">
      <c r="A48" s="265" t="s">
        <v>284</v>
      </c>
      <c r="B48" s="255">
        <v>10</v>
      </c>
      <c r="C48" s="334">
        <v>1</v>
      </c>
      <c r="D48" s="336"/>
      <c r="E48" s="265">
        <v>320</v>
      </c>
      <c r="F48" s="265">
        <f t="shared" si="0"/>
        <v>3200</v>
      </c>
      <c r="G48" s="252">
        <v>10</v>
      </c>
      <c r="H48" s="260"/>
      <c r="I48" s="273"/>
      <c r="N48" s="310"/>
      <c r="O48" s="62"/>
    </row>
    <row r="49" spans="1:15" ht="15">
      <c r="A49" s="265" t="s">
        <v>285</v>
      </c>
      <c r="B49" s="255">
        <v>8</v>
      </c>
      <c r="C49" s="334">
        <v>1</v>
      </c>
      <c r="D49" s="336"/>
      <c r="E49" s="265">
        <v>320</v>
      </c>
      <c r="F49" s="265">
        <f t="shared" si="0"/>
        <v>2560</v>
      </c>
      <c r="G49" s="252">
        <v>8</v>
      </c>
      <c r="I49" s="273"/>
      <c r="L49" s="267"/>
      <c r="N49" s="310"/>
      <c r="O49" s="62"/>
    </row>
    <row r="50" spans="1:15" ht="15">
      <c r="A50" s="265" t="s">
        <v>286</v>
      </c>
      <c r="B50" s="255">
        <v>2</v>
      </c>
      <c r="C50" s="334">
        <v>20</v>
      </c>
      <c r="D50" s="336"/>
      <c r="E50" s="265">
        <v>320</v>
      </c>
      <c r="F50" s="265">
        <f>G50*E50</f>
        <v>13440</v>
      </c>
      <c r="G50" s="252">
        <v>42</v>
      </c>
      <c r="I50" s="273"/>
      <c r="N50" s="310"/>
      <c r="O50" s="62"/>
    </row>
    <row r="51" spans="1:15" ht="18.75">
      <c r="A51" s="265" t="s">
        <v>290</v>
      </c>
      <c r="B51" s="255">
        <v>10</v>
      </c>
      <c r="C51" s="334">
        <v>2</v>
      </c>
      <c r="D51" s="336"/>
      <c r="E51" s="265">
        <v>320</v>
      </c>
      <c r="F51" s="265">
        <f>G51*E51</f>
        <v>6400</v>
      </c>
      <c r="G51" s="252">
        <v>20</v>
      </c>
      <c r="I51" s="273"/>
      <c r="N51" s="306"/>
      <c r="O51" s="62"/>
    </row>
    <row r="52" spans="1:15" ht="18.75">
      <c r="A52" s="265" t="s">
        <v>291</v>
      </c>
      <c r="B52" s="255"/>
      <c r="C52" s="334"/>
      <c r="D52" s="336"/>
      <c r="E52" s="265"/>
      <c r="F52" s="265">
        <f t="shared" si="0"/>
        <v>0</v>
      </c>
      <c r="G52" s="252">
        <f>SUM(G45:G51)</f>
        <v>158</v>
      </c>
      <c r="I52" s="273"/>
      <c r="N52" s="309"/>
      <c r="O52" s="62"/>
    </row>
    <row r="53" spans="1:15" ht="18.75">
      <c r="A53" s="265" t="s">
        <v>305</v>
      </c>
      <c r="B53" s="265" t="s">
        <v>342</v>
      </c>
      <c r="C53" s="334">
        <v>8</v>
      </c>
      <c r="D53" s="336"/>
      <c r="E53" s="265">
        <v>35.55</v>
      </c>
      <c r="F53" s="265">
        <f>8*35.55*21</f>
        <v>5972.4</v>
      </c>
      <c r="H53" s="274"/>
      <c r="I53" s="275" t="s">
        <v>346</v>
      </c>
      <c r="J53" s="254" t="s">
        <v>300</v>
      </c>
      <c r="K53" s="255" t="s">
        <v>263</v>
      </c>
      <c r="L53" s="265"/>
      <c r="N53" s="306"/>
      <c r="O53" s="62"/>
    </row>
    <row r="54" spans="1:15" ht="18.75">
      <c r="A54" s="265"/>
      <c r="B54" s="265"/>
      <c r="C54" s="253"/>
      <c r="D54" s="254"/>
      <c r="E54" s="265"/>
      <c r="F54" s="268">
        <f>SUM(F45:F53)</f>
        <v>56532.4</v>
      </c>
      <c r="H54" s="274"/>
      <c r="I54" s="265"/>
      <c r="J54" s="276"/>
      <c r="K54" s="265"/>
      <c r="L54" s="265"/>
      <c r="N54" s="309"/>
      <c r="O54" s="62"/>
    </row>
    <row r="55" spans="1:15" ht="25.5">
      <c r="A55" s="265"/>
      <c r="B55" s="265" t="s">
        <v>296</v>
      </c>
      <c r="C55" s="265">
        <v>56532.4</v>
      </c>
      <c r="D55" s="265">
        <v>120</v>
      </c>
      <c r="E55" s="277">
        <f>C55*D55</f>
        <v>6783888</v>
      </c>
      <c r="F55" s="265">
        <v>300000</v>
      </c>
      <c r="H55" s="278" t="s">
        <v>303</v>
      </c>
      <c r="I55" s="265">
        <v>40</v>
      </c>
      <c r="J55" s="265">
        <v>760</v>
      </c>
      <c r="K55" s="265">
        <v>16500</v>
      </c>
      <c r="L55" s="265">
        <f>J55*K55</f>
        <v>12540000</v>
      </c>
      <c r="M55" s="279"/>
      <c r="N55" s="309"/>
      <c r="O55" s="62"/>
    </row>
    <row r="56" spans="6:15" ht="25.5">
      <c r="F56" s="296">
        <v>7100000</v>
      </c>
      <c r="H56" s="278" t="s">
        <v>336</v>
      </c>
      <c r="I56" s="265">
        <v>180</v>
      </c>
      <c r="J56" s="265">
        <v>870</v>
      </c>
      <c r="K56" s="265">
        <v>19800</v>
      </c>
      <c r="L56" s="265">
        <f>J56*K56</f>
        <v>17226000</v>
      </c>
      <c r="M56" s="279"/>
      <c r="N56" s="309"/>
      <c r="O56" s="62"/>
    </row>
    <row r="57" spans="1:15" ht="12.75">
      <c r="A57" s="265"/>
      <c r="B57" s="334" t="s">
        <v>265</v>
      </c>
      <c r="C57" s="336"/>
      <c r="D57" s="281" t="s">
        <v>294</v>
      </c>
      <c r="E57" s="265"/>
      <c r="F57" s="265"/>
      <c r="H57" s="265" t="s">
        <v>304</v>
      </c>
      <c r="I57" s="265">
        <v>50</v>
      </c>
      <c r="J57" s="265"/>
      <c r="K57" s="265"/>
      <c r="L57" s="265"/>
      <c r="N57" s="62"/>
      <c r="O57" s="62"/>
    </row>
    <row r="58" spans="1:15" ht="12.75">
      <c r="A58" s="265" t="s">
        <v>290</v>
      </c>
      <c r="B58" s="265">
        <v>2</v>
      </c>
      <c r="C58" s="265">
        <v>10</v>
      </c>
      <c r="D58" s="265">
        <v>320</v>
      </c>
      <c r="E58" s="265">
        <f>B58*C58*D58</f>
        <v>6400</v>
      </c>
      <c r="F58" s="265">
        <v>20</v>
      </c>
      <c r="H58" s="265"/>
      <c r="I58" s="265"/>
      <c r="J58" s="265"/>
      <c r="K58" s="282"/>
      <c r="L58" s="265"/>
      <c r="O58" s="62"/>
    </row>
    <row r="59" spans="1:15" ht="12.75">
      <c r="A59" s="265" t="s">
        <v>295</v>
      </c>
      <c r="B59" s="265">
        <v>1</v>
      </c>
      <c r="C59" s="265">
        <v>10</v>
      </c>
      <c r="D59" s="265">
        <v>320</v>
      </c>
      <c r="E59" s="265">
        <f>B59*C59*D59</f>
        <v>3200</v>
      </c>
      <c r="F59" s="265">
        <v>10</v>
      </c>
      <c r="H59" s="265"/>
      <c r="I59" s="265">
        <f>SUM(I55:I58)</f>
        <v>270</v>
      </c>
      <c r="J59" s="265">
        <f>SUM(J55:J58)</f>
        <v>1630</v>
      </c>
      <c r="K59" s="283">
        <f>SUM(I59:J59)</f>
        <v>1900</v>
      </c>
      <c r="L59" s="265">
        <f>SUM(L55:L58)</f>
        <v>29766000</v>
      </c>
      <c r="O59" s="62"/>
    </row>
    <row r="60" spans="1:15" ht="12.75">
      <c r="A60" s="265" t="s">
        <v>297</v>
      </c>
      <c r="B60" s="265" t="s">
        <v>348</v>
      </c>
      <c r="C60" s="265">
        <v>42</v>
      </c>
      <c r="D60" s="265">
        <v>320</v>
      </c>
      <c r="E60" s="265">
        <f>C60*D60</f>
        <v>13440</v>
      </c>
      <c r="F60" s="265">
        <v>42</v>
      </c>
      <c r="O60" s="62"/>
    </row>
    <row r="61" spans="1:15" ht="12.75">
      <c r="A61" s="265" t="s">
        <v>285</v>
      </c>
      <c r="B61" s="265"/>
      <c r="C61" s="265">
        <v>2</v>
      </c>
      <c r="D61" s="265">
        <v>320</v>
      </c>
      <c r="E61" s="265">
        <v>640</v>
      </c>
      <c r="F61" s="265">
        <v>2</v>
      </c>
      <c r="H61" s="284" t="s">
        <v>337</v>
      </c>
      <c r="I61" s="265"/>
      <c r="L61" s="260"/>
      <c r="O61" s="62"/>
    </row>
    <row r="62" spans="1:15" ht="12.75">
      <c r="A62" s="265" t="s">
        <v>349</v>
      </c>
      <c r="B62" s="265"/>
      <c r="C62" s="265">
        <v>2</v>
      </c>
      <c r="D62" s="265">
        <v>320</v>
      </c>
      <c r="E62" s="265">
        <v>640</v>
      </c>
      <c r="F62" s="265">
        <v>2</v>
      </c>
      <c r="H62" s="284"/>
      <c r="I62" s="265"/>
      <c r="L62" s="260"/>
      <c r="O62" s="62"/>
    </row>
    <row r="63" spans="1:15" ht="12.75">
      <c r="A63" s="265" t="s">
        <v>291</v>
      </c>
      <c r="B63" s="265"/>
      <c r="C63" s="265">
        <v>2</v>
      </c>
      <c r="D63" s="265">
        <v>320</v>
      </c>
      <c r="E63" s="265">
        <v>640</v>
      </c>
      <c r="F63" s="265">
        <v>2</v>
      </c>
      <c r="H63" s="265">
        <v>4</v>
      </c>
      <c r="I63" s="265"/>
      <c r="O63" s="62"/>
    </row>
    <row r="64" spans="1:15" ht="12.75">
      <c r="A64" s="265"/>
      <c r="B64" s="265" t="s">
        <v>296</v>
      </c>
      <c r="C64" s="285" t="s">
        <v>352</v>
      </c>
      <c r="D64" s="285">
        <v>120</v>
      </c>
      <c r="E64" s="268">
        <f>SUM(E58:E63)</f>
        <v>24960</v>
      </c>
      <c r="F64" s="268">
        <f>D64*E64</f>
        <v>2995200</v>
      </c>
      <c r="H64" s="265">
        <v>4</v>
      </c>
      <c r="I64" s="265"/>
      <c r="J64" s="286"/>
      <c r="K64" s="286"/>
      <c r="O64" s="62"/>
    </row>
    <row r="65" spans="1:15" ht="12.75">
      <c r="A65" s="292"/>
      <c r="B65" s="292" t="s">
        <v>312</v>
      </c>
      <c r="C65" s="285"/>
      <c r="D65" s="285"/>
      <c r="E65" s="285"/>
      <c r="F65" s="277">
        <v>300000</v>
      </c>
      <c r="J65" s="286"/>
      <c r="K65" s="286"/>
      <c r="O65" s="62"/>
    </row>
    <row r="66" spans="1:15" ht="12.75">
      <c r="A66" s="261"/>
      <c r="B66" s="261"/>
      <c r="C66" s="286"/>
      <c r="D66" s="286"/>
      <c r="E66" s="286"/>
      <c r="F66" s="294">
        <f>SUM(F64:F65)</f>
        <v>3295200</v>
      </c>
      <c r="G66" s="252">
        <v>16500</v>
      </c>
      <c r="H66" s="252">
        <f>F66/G66</f>
        <v>199.70909090909092</v>
      </c>
      <c r="J66" s="286"/>
      <c r="K66" s="286"/>
      <c r="O66" s="62"/>
    </row>
    <row r="67" spans="1:15" ht="12.75">
      <c r="A67" s="261"/>
      <c r="B67" s="261"/>
      <c r="C67" s="286"/>
      <c r="D67" s="286"/>
      <c r="E67" s="286"/>
      <c r="F67" s="293"/>
      <c r="H67" s="252" t="s">
        <v>353</v>
      </c>
      <c r="J67" s="286"/>
      <c r="K67" s="286"/>
      <c r="O67" s="62"/>
    </row>
    <row r="68" spans="1:15" ht="12.75">
      <c r="A68" s="265"/>
      <c r="B68" s="334" t="s">
        <v>301</v>
      </c>
      <c r="C68" s="335"/>
      <c r="D68" s="336"/>
      <c r="E68" s="265"/>
      <c r="F68" s="265"/>
      <c r="H68" s="286" t="s">
        <v>354</v>
      </c>
      <c r="I68" s="286"/>
      <c r="J68" s="286"/>
      <c r="K68" s="286"/>
      <c r="L68" s="286"/>
      <c r="O68" s="62"/>
    </row>
    <row r="69" spans="1:15" ht="12.75">
      <c r="A69" s="265" t="s">
        <v>264</v>
      </c>
      <c r="C69" s="265" t="s">
        <v>288</v>
      </c>
      <c r="D69" s="265"/>
      <c r="E69" s="265"/>
      <c r="F69" s="265"/>
      <c r="H69" s="286"/>
      <c r="I69" s="286"/>
      <c r="J69" s="286"/>
      <c r="O69" s="62"/>
    </row>
    <row r="70" spans="1:15" ht="12.75">
      <c r="A70" s="265">
        <v>5</v>
      </c>
      <c r="B70" s="265">
        <v>14</v>
      </c>
      <c r="C70" s="265">
        <f>A70*B70</f>
        <v>70</v>
      </c>
      <c r="D70" s="268" t="s">
        <v>327</v>
      </c>
      <c r="E70" s="265"/>
      <c r="F70" s="265"/>
      <c r="O70" s="62"/>
    </row>
    <row r="71" spans="1:15" ht="12.75">
      <c r="A71" s="265"/>
      <c r="B71" s="265"/>
      <c r="C71" s="265">
        <v>6</v>
      </c>
      <c r="D71" s="265" t="s">
        <v>328</v>
      </c>
      <c r="E71" s="265"/>
      <c r="F71" s="265"/>
      <c r="H71" s="286"/>
      <c r="I71" s="286"/>
      <c r="O71" s="62"/>
    </row>
    <row r="72" spans="1:9" ht="12.75">
      <c r="A72" s="265"/>
      <c r="B72" s="265"/>
      <c r="C72" s="265">
        <v>15</v>
      </c>
      <c r="D72" s="265" t="s">
        <v>329</v>
      </c>
      <c r="E72" s="265"/>
      <c r="F72" s="265"/>
      <c r="H72" s="286"/>
      <c r="I72" s="286"/>
    </row>
    <row r="73" spans="1:9" ht="12.75">
      <c r="A73" s="265"/>
      <c r="B73" s="265"/>
      <c r="C73" s="265">
        <f>C70+C71+C72</f>
        <v>91</v>
      </c>
      <c r="D73" s="265">
        <v>56200</v>
      </c>
      <c r="E73" s="265">
        <f>C73*D73</f>
        <v>5114200</v>
      </c>
      <c r="F73" s="265"/>
      <c r="H73" s="286"/>
      <c r="I73" s="286"/>
    </row>
    <row r="74" spans="3:9" ht="12.75">
      <c r="C74" s="252">
        <v>36000</v>
      </c>
      <c r="D74" s="252">
        <v>56200</v>
      </c>
      <c r="E74" s="295">
        <v>5114200</v>
      </c>
      <c r="H74" s="286"/>
      <c r="I74" s="286"/>
    </row>
    <row r="75" spans="3:9" ht="12.75">
      <c r="C75" s="252" t="s">
        <v>308</v>
      </c>
      <c r="D75" s="252" t="s">
        <v>306</v>
      </c>
      <c r="H75" s="286"/>
      <c r="I75" s="286"/>
    </row>
    <row r="76" spans="8:10" ht="12.75">
      <c r="H76" s="286"/>
      <c r="I76" s="286"/>
      <c r="J76" s="273"/>
    </row>
    <row r="77" spans="8:10" ht="12.75">
      <c r="H77" s="286"/>
      <c r="I77" s="286"/>
      <c r="J77" s="273"/>
    </row>
    <row r="78" ht="12.75">
      <c r="J78" s="273"/>
    </row>
    <row r="79" ht="12.75">
      <c r="J79" s="273"/>
    </row>
    <row r="80" spans="10:11" ht="12.75">
      <c r="J80" s="273"/>
      <c r="K80" s="267"/>
    </row>
    <row r="81" ht="12.75">
      <c r="J81" s="273"/>
    </row>
    <row r="82" ht="12.75">
      <c r="J82" s="273"/>
    </row>
    <row r="83" ht="12.75">
      <c r="J83" s="273"/>
    </row>
    <row r="84" ht="12.75">
      <c r="J84" s="273"/>
    </row>
    <row r="87" spans="3:11" ht="12.75">
      <c r="C87" s="261"/>
      <c r="D87" s="261"/>
      <c r="E87" s="261"/>
      <c r="F87" s="262"/>
      <c r="G87" s="261"/>
      <c r="H87" s="261"/>
      <c r="I87" s="273"/>
      <c r="J87" s="261"/>
      <c r="K87" s="261"/>
    </row>
    <row r="88" spans="3:11" ht="12.75">
      <c r="C88" s="261"/>
      <c r="D88" s="261"/>
      <c r="E88" s="261"/>
      <c r="F88" s="262"/>
      <c r="G88" s="261"/>
      <c r="H88" s="261"/>
      <c r="I88" s="273"/>
      <c r="J88" s="261"/>
      <c r="K88" s="261"/>
    </row>
    <row r="89" spans="3:11" ht="12.75">
      <c r="C89" s="261"/>
      <c r="D89" s="261"/>
      <c r="E89" s="261"/>
      <c r="F89" s="262"/>
      <c r="G89" s="261"/>
      <c r="H89" s="261"/>
      <c r="I89" s="273"/>
      <c r="J89" s="261"/>
      <c r="K89" s="261"/>
    </row>
    <row r="90" spans="3:11" ht="12.75">
      <c r="C90" s="261"/>
      <c r="D90" s="261"/>
      <c r="E90" s="261"/>
      <c r="F90" s="262"/>
      <c r="G90" s="261"/>
      <c r="H90" s="261"/>
      <c r="I90" s="273"/>
      <c r="J90" s="261"/>
      <c r="K90" s="261"/>
    </row>
    <row r="91" spans="3:11" ht="12.75">
      <c r="C91" s="261"/>
      <c r="D91" s="261"/>
      <c r="E91" s="261"/>
      <c r="F91" s="262"/>
      <c r="G91" s="261"/>
      <c r="H91" s="261"/>
      <c r="I91" s="273"/>
      <c r="J91" s="261"/>
      <c r="K91" s="261"/>
    </row>
    <row r="92" spans="3:11" ht="12.75">
      <c r="C92" s="261"/>
      <c r="D92" s="261"/>
      <c r="E92" s="261"/>
      <c r="F92" s="262"/>
      <c r="G92" s="261"/>
      <c r="H92" s="261"/>
      <c r="I92" s="273"/>
      <c r="J92" s="261"/>
      <c r="K92" s="261"/>
    </row>
    <row r="93" spans="3:11" ht="12.75">
      <c r="C93" s="261"/>
      <c r="D93" s="261"/>
      <c r="E93" s="261"/>
      <c r="F93" s="262"/>
      <c r="G93" s="261"/>
      <c r="H93" s="261"/>
      <c r="I93" s="273"/>
      <c r="J93" s="261"/>
      <c r="K93" s="261"/>
    </row>
    <row r="94" spans="3:11" ht="12.75">
      <c r="C94" s="261"/>
      <c r="D94" s="261"/>
      <c r="E94" s="261"/>
      <c r="F94" s="261"/>
      <c r="G94" s="261"/>
      <c r="H94" s="261"/>
      <c r="I94" s="273"/>
      <c r="J94" s="261"/>
      <c r="K94" s="261"/>
    </row>
    <row r="95" spans="3:11" ht="12.75">
      <c r="C95" s="261"/>
      <c r="D95" s="261"/>
      <c r="E95" s="261"/>
      <c r="F95" s="261"/>
      <c r="G95" s="261"/>
      <c r="H95" s="261"/>
      <c r="I95" s="261"/>
      <c r="J95" s="261"/>
      <c r="K95" s="261"/>
    </row>
    <row r="96" spans="3:11" ht="12.75">
      <c r="C96" s="261"/>
      <c r="D96" s="261"/>
      <c r="E96" s="261"/>
      <c r="F96" s="261"/>
      <c r="G96" s="261"/>
      <c r="H96" s="261"/>
      <c r="I96" s="261"/>
      <c r="J96" s="261"/>
      <c r="K96" s="261"/>
    </row>
    <row r="97" spans="3:11" ht="12.75">
      <c r="C97" s="261"/>
      <c r="D97" s="261"/>
      <c r="E97" s="261"/>
      <c r="F97" s="261"/>
      <c r="G97" s="261"/>
      <c r="H97" s="261"/>
      <c r="I97" s="288"/>
      <c r="J97" s="261"/>
      <c r="K97" s="261"/>
    </row>
  </sheetData>
  <sheetProtection/>
  <mergeCells count="128">
    <mergeCell ref="G4:H4"/>
    <mergeCell ref="I4:J4"/>
    <mergeCell ref="E5:F6"/>
    <mergeCell ref="G5:H6"/>
    <mergeCell ref="A11:B11"/>
    <mergeCell ref="E11:F11"/>
    <mergeCell ref="G11:H11"/>
    <mergeCell ref="I11:J11"/>
    <mergeCell ref="I12:J13"/>
    <mergeCell ref="E9:F10"/>
    <mergeCell ref="G9:H10"/>
    <mergeCell ref="I9:J10"/>
    <mergeCell ref="I5:J6"/>
    <mergeCell ref="E7:F8"/>
    <mergeCell ref="G7:H8"/>
    <mergeCell ref="I7:J8"/>
    <mergeCell ref="G18:H19"/>
    <mergeCell ref="I18:J19"/>
    <mergeCell ref="E16:F17"/>
    <mergeCell ref="G16:H17"/>
    <mergeCell ref="I16:J17"/>
    <mergeCell ref="C16:C17"/>
    <mergeCell ref="D16:D17"/>
    <mergeCell ref="A24:B25"/>
    <mergeCell ref="C24:C25"/>
    <mergeCell ref="D24:D25"/>
    <mergeCell ref="E20:F23"/>
    <mergeCell ref="G20:H23"/>
    <mergeCell ref="I20:J23"/>
    <mergeCell ref="G28:H29"/>
    <mergeCell ref="I28:J29"/>
    <mergeCell ref="E26:F27"/>
    <mergeCell ref="G26:H27"/>
    <mergeCell ref="I26:J27"/>
    <mergeCell ref="E24:F25"/>
    <mergeCell ref="G24:H25"/>
    <mergeCell ref="I24:J25"/>
    <mergeCell ref="G35:H35"/>
    <mergeCell ref="I35:J35"/>
    <mergeCell ref="E32:F32"/>
    <mergeCell ref="G32:H32"/>
    <mergeCell ref="I32:J32"/>
    <mergeCell ref="E33:F33"/>
    <mergeCell ref="G33:H33"/>
    <mergeCell ref="I33:J33"/>
    <mergeCell ref="E2:H2"/>
    <mergeCell ref="A4:B4"/>
    <mergeCell ref="A9:B10"/>
    <mergeCell ref="C9:C10"/>
    <mergeCell ref="D9:D10"/>
    <mergeCell ref="A16:B17"/>
    <mergeCell ref="E14:F15"/>
    <mergeCell ref="G14:H15"/>
    <mergeCell ref="E12:F13"/>
    <mergeCell ref="G12:H13"/>
    <mergeCell ref="K4:L4"/>
    <mergeCell ref="A5:B6"/>
    <mergeCell ref="C5:C6"/>
    <mergeCell ref="D5:D6"/>
    <mergeCell ref="K5:L6"/>
    <mergeCell ref="A7:B8"/>
    <mergeCell ref="C7:C8"/>
    <mergeCell ref="D7:D8"/>
    <mergeCell ref="K7:L8"/>
    <mergeCell ref="E4:F4"/>
    <mergeCell ref="K9:L10"/>
    <mergeCell ref="A12:B13"/>
    <mergeCell ref="C12:C13"/>
    <mergeCell ref="D12:D13"/>
    <mergeCell ref="K12:L13"/>
    <mergeCell ref="A14:B15"/>
    <mergeCell ref="C14:C15"/>
    <mergeCell ref="D14:D15"/>
    <mergeCell ref="K14:L15"/>
    <mergeCell ref="I14:J15"/>
    <mergeCell ref="K16:L17"/>
    <mergeCell ref="A18:B19"/>
    <mergeCell ref="C18:C19"/>
    <mergeCell ref="D18:D19"/>
    <mergeCell ref="K18:L19"/>
    <mergeCell ref="A20:B23"/>
    <mergeCell ref="C20:C23"/>
    <mergeCell ref="D20:D23"/>
    <mergeCell ref="K20:L23"/>
    <mergeCell ref="E18:F19"/>
    <mergeCell ref="K24:L25"/>
    <mergeCell ref="A26:B27"/>
    <mergeCell ref="C26:C27"/>
    <mergeCell ref="D26:D27"/>
    <mergeCell ref="K26:L27"/>
    <mergeCell ref="A28:B29"/>
    <mergeCell ref="C28:C29"/>
    <mergeCell ref="D28:D29"/>
    <mergeCell ref="K28:L29"/>
    <mergeCell ref="E28:F29"/>
    <mergeCell ref="A30:B30"/>
    <mergeCell ref="K30:L30"/>
    <mergeCell ref="A31:B31"/>
    <mergeCell ref="K31:L31"/>
    <mergeCell ref="A32:B32"/>
    <mergeCell ref="K32:L32"/>
    <mergeCell ref="I30:J30"/>
    <mergeCell ref="E31:F31"/>
    <mergeCell ref="G31:H31"/>
    <mergeCell ref="I31:J31"/>
    <mergeCell ref="A33:B33"/>
    <mergeCell ref="K33:L33"/>
    <mergeCell ref="A34:B34"/>
    <mergeCell ref="K34:L34"/>
    <mergeCell ref="A35:B35"/>
    <mergeCell ref="K35:L35"/>
    <mergeCell ref="E34:F34"/>
    <mergeCell ref="G34:H34"/>
    <mergeCell ref="I34:J34"/>
    <mergeCell ref="E35:F35"/>
    <mergeCell ref="B43:D43"/>
    <mergeCell ref="C44:D44"/>
    <mergeCell ref="C45:D45"/>
    <mergeCell ref="C46:D46"/>
    <mergeCell ref="C47:D47"/>
    <mergeCell ref="C48:D48"/>
    <mergeCell ref="B68:D68"/>
    <mergeCell ref="C49:D49"/>
    <mergeCell ref="C50:D50"/>
    <mergeCell ref="C51:D51"/>
    <mergeCell ref="C52:D52"/>
    <mergeCell ref="C53:D53"/>
    <mergeCell ref="B57:C57"/>
  </mergeCells>
  <printOptions/>
  <pageMargins left="0.28" right="0.19" top="0.7480314960629921" bottom="0.7480314960629921" header="0.31496062992125984" footer="0.31496062992125984"/>
  <pageSetup horizontalDpi="600" verticalDpi="600" orientation="landscape" paperSize="9" r:id="rId3"/>
  <ignoredErrors>
    <ignoredError sqref="K5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2022-05-04T05:44:37Z</cp:lastPrinted>
  <dcterms:created xsi:type="dcterms:W3CDTF">2002-05-10T07:44:53Z</dcterms:created>
  <dcterms:modified xsi:type="dcterms:W3CDTF">2022-05-16T08:40:17Z</dcterms:modified>
  <cp:category/>
  <cp:version/>
  <cp:contentType/>
  <cp:contentStatus/>
</cp:coreProperties>
</file>